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drawings/drawing1.xml" ContentType="application/vnd.openxmlformats-officedocument.drawing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125" documentId="13_ncr:1_{D4FECE74-35E5-4F4A-AE20-5E82791267AB}" xr6:coauthVersionLast="47" xr6:coauthVersionMax="47" xr10:uidLastSave="{71BA3B6C-BA2D-41EF-9655-B7EADAD3CC2E}"/>
  <bookViews>
    <workbookView xWindow="-108" yWindow="-108" windowWidth="23256" windowHeight="13176" xr2:uid="{00000000-000D-0000-FFFF-FFFF00000000}"/>
  </bookViews>
  <sheets>
    <sheet name="DATOS PROYECTO" sheetId="8" r:id="rId1"/>
    <sheet name="ASPECTOS FORMALES" sheetId="1" r:id="rId2"/>
    <sheet name="CONTENIDO" sheetId="4" r:id="rId3"/>
    <sheet name="EXPOSICIÓN" sheetId="5" r:id="rId4"/>
    <sheet name="CALIFICACIÓN FINAL" sheetId="7" r:id="rId5"/>
    <sheet name="ANEXO IV" sheetId="10" r:id="rId6"/>
    <sheet name="Listas" sheetId="9" state="hidden" r:id="rId7"/>
  </sheets>
  <definedNames>
    <definedName name="Alonso_Naveiro_Mª_Eulalia">Listas!$E$4:$E$5</definedName>
    <definedName name="Andreu_García_Josefa">Listas!$E$13</definedName>
    <definedName name="Belver_Martínez_Juan">Listas!$E$17</definedName>
    <definedName name="Blázquez_Serrano_Mª_Dolores">Listas!$H$17:$H$18</definedName>
    <definedName name="Carreño_Aguirre_Blanca">Listas!$E$35:$E$36</definedName>
    <definedName name="CICLO_FORMATIVO">Listas!$E$39:$E$43</definedName>
    <definedName name="Fernández_Marín_Rubén">Listas!$H$4:$H$6</definedName>
    <definedName name="García_Fuentes_José_Francisco">Listas!$I$4</definedName>
    <definedName name="García_Girona_Ana">Listas!$J$4:$J$6</definedName>
    <definedName name="García_Sánchez_Mª_José">Listas!$F$8:$F$10</definedName>
    <definedName name="Giménez_Serrano_Verónica">Listas!$F$13</definedName>
    <definedName name="Grao_Rico_Fco_Javier">Listas!$F$17:$F$18</definedName>
    <definedName name="GRUPO">Listas!$D$4:$D$26</definedName>
    <definedName name="Grupos_proyecto">Listas!$D$39:$D$43</definedName>
    <definedName name="Haro_Guevara_Juana_María">Listas!$G$29:$G$31</definedName>
    <definedName name="Luengo_Retamosa_Carlos">Listas!$F$29:$F$31</definedName>
    <definedName name="Macabich_Bolarín_Eva_Marina">Listas!$G$8</definedName>
    <definedName name="Martínez_Cánovas_Juan_José">Listas!$H$8:$H$9</definedName>
    <definedName name="Meléndez_Luque_Mª_Sara">Listas!$I$8:$I$11</definedName>
    <definedName name="Méndez_Fernández_Pilar_Mª">Listas!$J$8:$J$10</definedName>
    <definedName name="Moral_Jiménez_Marta">Listas!$H$13:$H$15</definedName>
    <definedName name="Moreno_Ruiz_Ana_Mª">Listas!$J$13:$J$14</definedName>
    <definedName name="Ortiz_Benito_Ana">Listas!$I$17:$I$18</definedName>
    <definedName name="Pérez_Arias_Mª_Jesús">Listas!$J$17</definedName>
    <definedName name="Profesores">Listas!$B$4:$B$43</definedName>
    <definedName name="Rey_Pignatelli_Carmen">Listas!$H$29:$H$30</definedName>
    <definedName name="Rubio_Malo_de_Molina_Mª_Teresa">Listas!$I$29</definedName>
    <definedName name="Sánchez_Martínez_Mª_Pilar">Listas!$G$35:$G$37</definedName>
    <definedName name="Verdú_Fernández_Antonio">Listas!$J$29</definedName>
    <definedName name="Vivancos_Carretero_Mª_José">Listas!$H$21:$H$22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B109" i="4"/>
  <c r="B8" i="1"/>
  <c r="B21" i="1" s="1"/>
  <c r="A4" i="7"/>
  <c r="A1" i="4"/>
  <c r="A74" i="1"/>
  <c r="A50" i="1"/>
  <c r="A25" i="1"/>
  <c r="A1" i="1"/>
  <c r="D5" i="10" l="1"/>
  <c r="A13" i="10"/>
  <c r="A12" i="10"/>
  <c r="A11" i="10"/>
  <c r="B13" i="10"/>
  <c r="B12" i="10"/>
  <c r="B11" i="10"/>
  <c r="A27" i="7"/>
  <c r="A15" i="7"/>
  <c r="A3" i="7"/>
  <c r="A2" i="7"/>
  <c r="A14" i="7"/>
  <c r="A26" i="7"/>
  <c r="A25" i="7"/>
  <c r="A13" i="7"/>
  <c r="A1" i="7"/>
  <c r="V67" i="5"/>
  <c r="V59" i="5"/>
  <c r="V73" i="5" s="1"/>
  <c r="Y58" i="5" s="1"/>
  <c r="E33" i="7" a="1"/>
  <c r="E33" i="7" s="1"/>
  <c r="U5" i="5"/>
  <c r="U30" i="5" s="1"/>
  <c r="U55" i="5" s="1"/>
  <c r="V42" i="5"/>
  <c r="V34" i="5"/>
  <c r="V48" i="5" s="1"/>
  <c r="Y33" i="5" s="1"/>
  <c r="E21" i="7" a="1"/>
  <c r="E21" i="7" s="1"/>
  <c r="V17" i="5"/>
  <c r="V9" i="5"/>
  <c r="V23" i="5" s="1"/>
  <c r="Y8" i="5" s="1"/>
  <c r="E9" i="7" a="1"/>
  <c r="E9" i="7" s="1"/>
  <c r="O67" i="5"/>
  <c r="O59" i="5"/>
  <c r="O73" i="5" s="1"/>
  <c r="R58" i="5" s="1"/>
  <c r="D33" i="7" s="1" a="1"/>
  <c r="D33" i="7" s="1"/>
  <c r="O42" i="5"/>
  <c r="O34" i="5"/>
  <c r="O48" i="5" s="1"/>
  <c r="R33" i="5" s="1"/>
  <c r="D21" i="7" s="1" a="1"/>
  <c r="D21" i="7" s="1"/>
  <c r="N5" i="5"/>
  <c r="N30" i="5" s="1"/>
  <c r="N55" i="5" s="1"/>
  <c r="O17" i="5"/>
  <c r="O9" i="5"/>
  <c r="O23" i="5" s="1"/>
  <c r="R8" i="5" s="1"/>
  <c r="D9" i="7" s="1" a="1"/>
  <c r="D9" i="7" s="1"/>
  <c r="H67" i="5"/>
  <c r="H59" i="5"/>
  <c r="H42" i="5"/>
  <c r="H34" i="5"/>
  <c r="G5" i="5"/>
  <c r="G30" i="5" s="1"/>
  <c r="G55" i="5" s="1"/>
  <c r="H17" i="5"/>
  <c r="H9" i="5"/>
  <c r="A92" i="4"/>
  <c r="B96" i="4"/>
  <c r="B114" i="4" s="1"/>
  <c r="E95" i="4" s="1"/>
  <c r="E8" i="7" a="1"/>
  <c r="A63" i="4"/>
  <c r="B80" i="4"/>
  <c r="B67" i="4"/>
  <c r="B85" i="4" s="1"/>
  <c r="E66" i="4" s="1"/>
  <c r="D8" i="7" s="1" a="1"/>
  <c r="D8" i="7" s="1"/>
  <c r="D20" i="7" s="1"/>
  <c r="D32" i="7" s="1"/>
  <c r="A33" i="4"/>
  <c r="A3" i="1"/>
  <c r="A27" i="1" s="1"/>
  <c r="A52" i="1" s="1"/>
  <c r="A76" i="1" s="1"/>
  <c r="B50" i="4"/>
  <c r="B37" i="4"/>
  <c r="A4" i="4"/>
  <c r="A3" i="5"/>
  <c r="G3" i="5" s="1"/>
  <c r="N3" i="5" s="1"/>
  <c r="U3" i="5" s="1"/>
  <c r="A28" i="5"/>
  <c r="G28" i="5" s="1"/>
  <c r="N28" i="5" s="1"/>
  <c r="U28" i="5" s="1"/>
  <c r="A53" i="5"/>
  <c r="G53" i="5" s="1"/>
  <c r="N53" i="5" s="1"/>
  <c r="U53" i="5" s="1"/>
  <c r="A55" i="5"/>
  <c r="A30" i="5"/>
  <c r="A5" i="5"/>
  <c r="A54" i="5"/>
  <c r="G54" i="5" s="1"/>
  <c r="N54" i="5" s="1"/>
  <c r="U54" i="5" s="1"/>
  <c r="A29" i="5"/>
  <c r="G29" i="5" s="1"/>
  <c r="N29" i="5" s="1"/>
  <c r="U29" i="5" s="1"/>
  <c r="A4" i="5"/>
  <c r="G4" i="5" s="1"/>
  <c r="N4" i="5" s="1"/>
  <c r="U4" i="5" s="1"/>
  <c r="E1" i="7"/>
  <c r="E1" i="5"/>
  <c r="A77" i="1"/>
  <c r="B81" i="1"/>
  <c r="B94" i="1" s="1"/>
  <c r="A53" i="1"/>
  <c r="B57" i="1"/>
  <c r="B70" i="1" s="1"/>
  <c r="B32" i="1"/>
  <c r="B45" i="1" s="1"/>
  <c r="A28" i="1"/>
  <c r="A4" i="1"/>
  <c r="E1" i="4"/>
  <c r="E1" i="1"/>
  <c r="A3" i="4"/>
  <c r="A32" i="4" s="1"/>
  <c r="A62" i="4" s="1"/>
  <c r="A91" i="4" s="1"/>
  <c r="A2" i="4"/>
  <c r="A31" i="4" s="1"/>
  <c r="A61" i="4" s="1"/>
  <c r="A90" i="4" s="1"/>
  <c r="A2" i="1"/>
  <c r="A26" i="1" s="1"/>
  <c r="A51" i="1" s="1"/>
  <c r="A75" i="1" s="1"/>
  <c r="A52" i="5"/>
  <c r="G52" i="5" s="1"/>
  <c r="N52" i="5" s="1"/>
  <c r="U52" i="5" s="1"/>
  <c r="A27" i="5"/>
  <c r="G27" i="5" s="1"/>
  <c r="N27" i="5" s="1"/>
  <c r="U27" i="5" s="1"/>
  <c r="A2" i="5"/>
  <c r="G2" i="5" s="1"/>
  <c r="N2" i="5" s="1"/>
  <c r="U2" i="5" s="1"/>
  <c r="E7" i="1"/>
  <c r="B7" i="7" s="1"/>
  <c r="B67" i="5"/>
  <c r="B59" i="5"/>
  <c r="B73" i="5" s="1"/>
  <c r="B42" i="5"/>
  <c r="B34" i="5"/>
  <c r="B48" i="5" s="1"/>
  <c r="B17" i="5"/>
  <c r="B21" i="4"/>
  <c r="B8" i="4"/>
  <c r="B9" i="5"/>
  <c r="E18" i="7"/>
  <c r="E30" i="7"/>
  <c r="E6" i="7"/>
  <c r="D18" i="7"/>
  <c r="D30" i="7"/>
  <c r="D6" i="7"/>
  <c r="C30" i="7"/>
  <c r="C18" i="7"/>
  <c r="C6" i="7"/>
  <c r="B30" i="7"/>
  <c r="B18" i="7"/>
  <c r="B6" i="7"/>
  <c r="H73" i="5" l="1"/>
  <c r="K58" i="5" s="1"/>
  <c r="C33" i="7" s="1" a="1"/>
  <c r="C33" i="7" s="1"/>
  <c r="H48" i="5"/>
  <c r="K33" i="5" s="1"/>
  <c r="C21" i="7" s="1" a="1"/>
  <c r="C21" i="7" s="1"/>
  <c r="H23" i="5"/>
  <c r="K8" i="5" s="1"/>
  <c r="C9" i="7" s="1" a="1"/>
  <c r="C9" i="7" s="1"/>
  <c r="E8" i="7"/>
  <c r="E20" i="7" s="1"/>
  <c r="E32" i="7" s="1"/>
  <c r="B55" i="4"/>
  <c r="E36" i="4" s="1"/>
  <c r="C8" i="7" s="1" a="1"/>
  <c r="C8" i="7" s="1"/>
  <c r="C20" i="7" s="1"/>
  <c r="C32" i="7" s="1"/>
  <c r="E80" i="1"/>
  <c r="E7" i="7" s="1"/>
  <c r="E19" i="7" s="1"/>
  <c r="E31" i="7" s="1"/>
  <c r="E33" i="5"/>
  <c r="B21" i="7" s="1" a="1"/>
  <c r="B21" i="7" s="1"/>
  <c r="E58" i="5"/>
  <c r="B33" i="7" s="1" a="1"/>
  <c r="B33" i="7" s="1"/>
  <c r="A16" i="7"/>
  <c r="A28" i="7" s="1"/>
  <c r="A30" i="4"/>
  <c r="A60" i="4" s="1"/>
  <c r="A89" i="4" s="1"/>
  <c r="B23" i="5"/>
  <c r="E8" i="5" s="1"/>
  <c r="B9" i="7" s="1" a="1"/>
  <c r="B26" i="4"/>
  <c r="E7" i="4" s="1"/>
  <c r="B8" i="7" s="1" a="1"/>
  <c r="E56" i="1"/>
  <c r="D7" i="7" s="1"/>
  <c r="D19" i="7" s="1"/>
  <c r="D31" i="7" s="1"/>
  <c r="E31" i="1"/>
  <c r="C7" i="7" s="1"/>
  <c r="C19" i="7" s="1"/>
  <c r="C31" i="7" s="1"/>
  <c r="B19" i="7"/>
  <c r="F33" i="7" l="1"/>
  <c r="E13" i="10" s="1"/>
  <c r="F21" i="7"/>
  <c r="E12" i="10" s="1"/>
  <c r="B9" i="7"/>
  <c r="F9" i="7" s="1"/>
  <c r="E11" i="10" s="1"/>
  <c r="B8" i="7"/>
  <c r="F7" i="7"/>
  <c r="H7" i="7" s="1"/>
  <c r="B31" i="7"/>
  <c r="F31" i="7" s="1"/>
  <c r="F19" i="7"/>
  <c r="F8" i="7" l="1"/>
  <c r="D11" i="10" s="1"/>
  <c r="B20" i="7"/>
  <c r="C11" i="10"/>
  <c r="C12" i="10"/>
  <c r="C13" i="10"/>
  <c r="B32" i="7" l="1"/>
  <c r="F32" i="7" s="1"/>
  <c r="F20" i="7"/>
  <c r="D12" i="10" l="1"/>
  <c r="G19" i="7"/>
  <c r="D13" i="10"/>
  <c r="G31" i="7"/>
  <c r="F11" i="10"/>
  <c r="H31" i="7" l="1"/>
  <c r="F13" i="10"/>
  <c r="H19" i="7"/>
  <c r="F12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<sst xmlns="http://schemas.openxmlformats.org/spreadsheetml/2006/main" count="490" uniqueCount="154">
  <si>
    <t>Alumno 1:</t>
  </si>
  <si>
    <t>Nº EXP.</t>
  </si>
  <si>
    <t>Título del proyecto</t>
  </si>
  <si>
    <t>Alumno 2:</t>
  </si>
  <si>
    <t>Alumno 3:</t>
  </si>
  <si>
    <t xml:space="preserve">Ciclo Formativo: </t>
  </si>
  <si>
    <t>CFGS HIGIENE BUCODENTAL SEMIPRESENCIAL</t>
  </si>
  <si>
    <t>Fecha exposición:</t>
  </si>
  <si>
    <t xml:space="preserve">Tutor: </t>
  </si>
  <si>
    <t>Profesor 1:</t>
  </si>
  <si>
    <t>Profesor 2:</t>
  </si>
  <si>
    <t>Profesor 3:</t>
  </si>
  <si>
    <t>Criterios</t>
  </si>
  <si>
    <t>VALORACIÓN</t>
  </si>
  <si>
    <t>Calificación ponderada</t>
  </si>
  <si>
    <t>ASPECTOS FORMALES (20%)</t>
  </si>
  <si>
    <t>A. FORMATO</t>
  </si>
  <si>
    <t>Extensión</t>
  </si>
  <si>
    <t>Tablas y figuras numeradas y subtítulos</t>
  </si>
  <si>
    <t>Letra: tipo y tamaño</t>
  </si>
  <si>
    <t>Interlineado</t>
  </si>
  <si>
    <t>Encuadernado y paginado</t>
  </si>
  <si>
    <t>Índice paginado</t>
  </si>
  <si>
    <t>Portada: título, nombre, autor, ciclo, curso, fecha y logo.</t>
  </si>
  <si>
    <t>Soporte: copia en papel, archivo Word y Power Point</t>
  </si>
  <si>
    <t>B. PRESENTACIÓN</t>
  </si>
  <si>
    <t>C. ESTRUCTURA</t>
  </si>
  <si>
    <t>D. ORGANIZACIÓN</t>
  </si>
  <si>
    <t>E. REDACCIÓN DEL DOCUMENTO</t>
  </si>
  <si>
    <t>CONTENIDO (50%)</t>
  </si>
  <si>
    <t>A. APARTADOS DEL PROYECTO</t>
  </si>
  <si>
    <t>Justificación</t>
  </si>
  <si>
    <t>Objetivos</t>
  </si>
  <si>
    <t>Introducción</t>
  </si>
  <si>
    <t>Antecedentes (si existen)</t>
  </si>
  <si>
    <t>Normativa (si existe)</t>
  </si>
  <si>
    <t>Contenidos</t>
  </si>
  <si>
    <t>Bibliografía/Webgrafía</t>
  </si>
  <si>
    <t>Anexos (si existen)</t>
  </si>
  <si>
    <t>B. DIFICULTAD</t>
  </si>
  <si>
    <t>C. GRADO DE RESOLUCIÓN DE LA PROPUESTA</t>
  </si>
  <si>
    <t>D. GRADO DE INNOVACIÓN, ACTUALIDAD Y ORIGINALIDAD DEL TEMA</t>
  </si>
  <si>
    <t>E. COHERENCIA E INTERPRETACIÓN DE LOS RESULTADOS</t>
  </si>
  <si>
    <t>F. FUENTES DOCUMENTALES</t>
  </si>
  <si>
    <t>Primarias</t>
  </si>
  <si>
    <t>Secundarias</t>
  </si>
  <si>
    <t>Variedad</t>
  </si>
  <si>
    <t>Adecuación al tema</t>
  </si>
  <si>
    <t>EXPOSICIÓN (30%)</t>
  </si>
  <si>
    <t>1. DEMUESTRA DOMINIO DEL TEMA</t>
  </si>
  <si>
    <t>Vocabulario específico</t>
  </si>
  <si>
    <t>Apoyo de las fuentes</t>
  </si>
  <si>
    <t>Despierta interés</t>
  </si>
  <si>
    <t>Originalidad</t>
  </si>
  <si>
    <t>Innovación</t>
  </si>
  <si>
    <t>Respuesta correcta a las preguntas formuladas.</t>
  </si>
  <si>
    <t>2. PRESENTA EL TEMA CON ESTRUCTURA DE DESARROLLO E INTERRELACIONA CONTENIDOS (ORGANIZACIÓN)</t>
  </si>
  <si>
    <t>3. EXPRESIÓN CLARA, CORRECTA Y SEGURA. CORRECTA COMUNICACIÓN NO VERBAL</t>
  </si>
  <si>
    <t>Autonomía de cada alumno</t>
  </si>
  <si>
    <t>Iniciativa personal</t>
  </si>
  <si>
    <t>Capacidad resolutiva</t>
  </si>
  <si>
    <t>4. CALIDAD DE LA PRESENTACIÓN POWER POINT</t>
  </si>
  <si>
    <t>5. AJUSTE DEL TIEMPO ESTABLECIDO</t>
  </si>
  <si>
    <t>PROMEDIO</t>
  </si>
  <si>
    <t>Calificación final</t>
  </si>
  <si>
    <t>Calificación tras redondeo</t>
  </si>
  <si>
    <t>ASPECTOS FORMALES</t>
  </si>
  <si>
    <t>CONTENIDO</t>
  </si>
  <si>
    <t>EXPOSICIÓN</t>
  </si>
  <si>
    <t>MÓDULO PROFESIONAL DE PROYECTO.</t>
  </si>
  <si>
    <t>N.º Exp. </t>
  </si>
  <si>
    <t>Nombre y apellidos </t>
  </si>
  <si>
    <t>Aspectos Formales
 20% </t>
  </si>
  <si>
    <t>Contenidos 
50%</t>
  </si>
  <si>
    <t>Exposición y defensa
 30%</t>
  </si>
  <si>
    <t>Media </t>
  </si>
  <si>
    <t>Profesores</t>
  </si>
  <si>
    <t>GRUPO</t>
  </si>
  <si>
    <t>Alonso Naveiro, Mª Eulalia</t>
  </si>
  <si>
    <t>1º CAEM</t>
  </si>
  <si>
    <t>Álvarez Callejas, Nuria </t>
  </si>
  <si>
    <t>1º CAET</t>
  </si>
  <si>
    <t>Andreu García, Josefa </t>
  </si>
  <si>
    <t>1º EME-M</t>
  </si>
  <si>
    <t>Ángel Pérez, Antonio </t>
  </si>
  <si>
    <t>2º EME-M</t>
  </si>
  <si>
    <t>Belver Martínez, Juan</t>
  </si>
  <si>
    <t>1º FPF-M</t>
  </si>
  <si>
    <t>Blázquez Serrano, Mª Dolores </t>
  </si>
  <si>
    <t>2º FPF-M</t>
  </si>
  <si>
    <t>Byrne Brendan, Patrick </t>
  </si>
  <si>
    <t>1º LAB</t>
  </si>
  <si>
    <t>Carreño Aguirre, Blanca</t>
  </si>
  <si>
    <t>2º LAB</t>
  </si>
  <si>
    <t>Castellanos Maroto, María </t>
  </si>
  <si>
    <t>1º DAS</t>
  </si>
  <si>
    <t>Costa Nieto, Ana </t>
  </si>
  <si>
    <t>2º DAS</t>
  </si>
  <si>
    <t>Fernández Marín, Rubén </t>
  </si>
  <si>
    <t>1º HBD-M</t>
  </si>
  <si>
    <t>García Bernal, Magdalena</t>
  </si>
  <si>
    <t>2º HBD</t>
  </si>
  <si>
    <t>García Fuentes, José Francisco </t>
  </si>
  <si>
    <t>1º IDMN</t>
  </si>
  <si>
    <t>García Girona, Ana</t>
  </si>
  <si>
    <t>2º IDMN</t>
  </si>
  <si>
    <t>García Sánchez, Mª José </t>
  </si>
  <si>
    <t>1º EME-D</t>
  </si>
  <si>
    <t>Giménez Serrano, Verónica</t>
  </si>
  <si>
    <t>2º EME-D</t>
  </si>
  <si>
    <t>Grao Rico, Fco Javier </t>
  </si>
  <si>
    <t>1º FPF-D</t>
  </si>
  <si>
    <t>Guerrero González, Valme</t>
  </si>
  <si>
    <t>2º FPF-D</t>
  </si>
  <si>
    <t>Haro Guevara, Juana María</t>
  </si>
  <si>
    <t>1º HBD-D</t>
  </si>
  <si>
    <t>Luengo Retamosa, Carlos </t>
  </si>
  <si>
    <t>CUCE</t>
  </si>
  <si>
    <t>Macabich Bolarín, Eva Marina</t>
  </si>
  <si>
    <t>DIRECCIÓN</t>
  </si>
  <si>
    <t>Marín Gómez, Irene</t>
  </si>
  <si>
    <t>SECRETARÍA</t>
  </si>
  <si>
    <t>Martínez Cánovas, Juan José</t>
  </si>
  <si>
    <t>JEFATURA</t>
  </si>
  <si>
    <t>Meléndez Luque, Mª Sara</t>
  </si>
  <si>
    <t>Méndez Fernández, Pilar Mª</t>
  </si>
  <si>
    <t>Molina Luzón, Cristina </t>
  </si>
  <si>
    <t>Moral Jiménez, Marta </t>
  </si>
  <si>
    <t>Moreno Guillén, Encarna </t>
  </si>
  <si>
    <t>Moreno Ruiz, Ana Mª </t>
  </si>
  <si>
    <t>Muñoz García, Diego José </t>
  </si>
  <si>
    <t>Ortiz Benito, Ana </t>
  </si>
  <si>
    <t>Pérez Arias, Mª Jesús</t>
  </si>
  <si>
    <t>Reina García, Mª del Dolor </t>
  </si>
  <si>
    <t>Rey Pignatelli, Carmen </t>
  </si>
  <si>
    <t>Rubio Malo de Molina, Mª Teresa</t>
  </si>
  <si>
    <t>Grupos proyecto</t>
  </si>
  <si>
    <t>CICLO FORMATIVO</t>
  </si>
  <si>
    <t>Ruiz Ramírez, Mª Dolores</t>
  </si>
  <si>
    <t>CFGS 2º LAB</t>
  </si>
  <si>
    <t>CFGS DOCUMENTACIÓN Y ADMINISTRACIÓN SANITARIA</t>
  </si>
  <si>
    <t>Sánchez Martínez, Mª Pilar</t>
  </si>
  <si>
    <t>CFGS 2º DAS</t>
  </si>
  <si>
    <t>CFGS LABORATORIO CLÍNICO Y BOMÉDICO</t>
  </si>
  <si>
    <t>Torrecillas Nicolás, Mª Fuensanta</t>
  </si>
  <si>
    <t>CFGS 2º HBD</t>
  </si>
  <si>
    <t>CFGS HIGIENE BUCODENTAL PRESENCIAL</t>
  </si>
  <si>
    <t>Úbeda Costela, María Carmen </t>
  </si>
  <si>
    <t>CFGS 2º IDMN</t>
  </si>
  <si>
    <t>CFGS IMAGEN PARA EL DIAGNÓSTICO Y MEDICINA NUCLEAR</t>
  </si>
  <si>
    <t>Verdú Fernández, Antonio</t>
  </si>
  <si>
    <t>CFGS 2º HBDD</t>
  </si>
  <si>
    <t>Vicente Sánchez, Mª José </t>
  </si>
  <si>
    <t>Vivancos Carretero, Mª José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</si>
</sst>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theme="4" tint="0.39997558519241921"/>
      </right>
      <top style="thin">
        <color rgb="FF7F7F7F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</cellStyleXfs>
  <cellXfs count="62">
    <xf numFmtId="0" fontId="0" fillId="0" borderId="0" xfId="0"/>
    <xf numFmtId="0" fontId="5" fillId="2" borderId="4" xfId="2" applyFont="1" applyBorder="1" applyAlignment="1">
      <alignment horizontal="center" vertical="center"/>
    </xf>
    <xf numFmtId="0" fontId="5" fillId="2" borderId="4" xfId="2" applyFont="1" applyBorder="1" applyAlignment="1">
      <alignment horizontal="center" vertical="center" wrapText="1"/>
    </xf>
    <xf numFmtId="0" fontId="4" fillId="0" borderId="0" xfId="0" applyFont="1"/>
    <xf numFmtId="0" fontId="5" fillId="2" borderId="0" xfId="2" applyFont="1" applyBorder="1" applyAlignment="1">
      <alignment horizontal="center" vertical="center"/>
    </xf>
    <xf numFmtId="0" fontId="5" fillId="2" borderId="0" xfId="2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wrapText="1"/>
    </xf>
    <xf numFmtId="0" fontId="2" fillId="0" borderId="0" xfId="1" applyBorder="1" applyAlignment="1">
      <alignment horizontal="left"/>
    </xf>
    <xf numFmtId="2" fontId="0" fillId="0" borderId="0" xfId="0" applyNumberFormat="1"/>
    <xf numFmtId="0" fontId="5" fillId="2" borderId="2" xfId="2" applyFont="1" applyAlignment="1">
      <alignment horizontal="center" vertical="center" wrapText="1"/>
    </xf>
    <xf numFmtId="2" fontId="0" fillId="4" borderId="5" xfId="0" applyNumberFormat="1" applyFill="1" applyBorder="1"/>
    <xf numFmtId="0" fontId="5" fillId="3" borderId="6" xfId="2" applyFont="1" applyFill="1" applyBorder="1" applyAlignment="1">
      <alignment horizontal="center" vertical="center" wrapText="1"/>
    </xf>
    <xf numFmtId="2" fontId="0" fillId="4" borderId="7" xfId="0" applyNumberFormat="1" applyFill="1" applyBorder="1"/>
    <xf numFmtId="2" fontId="0" fillId="4" borderId="8" xfId="0" applyNumberFormat="1" applyFill="1" applyBorder="1"/>
    <xf numFmtId="0" fontId="0" fillId="0" borderId="0" xfId="0" applyAlignment="1">
      <alignment horizontal="center" vertical="center"/>
    </xf>
    <xf numFmtId="0" fontId="5" fillId="2" borderId="9" xfId="2" applyFont="1" applyBorder="1" applyAlignment="1">
      <alignment horizontal="center" vertical="center" wrapText="1"/>
    </xf>
    <xf numFmtId="0" fontId="2" fillId="0" borderId="3" xfId="1" applyBorder="1" applyAlignment="1"/>
    <xf numFmtId="0" fontId="8" fillId="0" borderId="11" xfId="0" applyFont="1" applyBorder="1"/>
    <xf numFmtId="0" fontId="8" fillId="5" borderId="11" xfId="0" applyFont="1" applyFill="1" applyBorder="1"/>
    <xf numFmtId="0" fontId="9" fillId="0" borderId="11" xfId="0" applyFont="1" applyBorder="1"/>
    <xf numFmtId="0" fontId="9" fillId="5" borderId="12" xfId="0" applyFont="1" applyFill="1" applyBorder="1"/>
    <xf numFmtId="0" fontId="9" fillId="0" borderId="12" xfId="0" applyFont="1" applyBorder="1"/>
    <xf numFmtId="0" fontId="10" fillId="5" borderId="12" xfId="0" applyFont="1" applyFill="1" applyBorder="1"/>
    <xf numFmtId="0" fontId="9" fillId="0" borderId="13" xfId="0" applyFont="1" applyBorder="1"/>
    <xf numFmtId="0" fontId="9" fillId="5" borderId="13" xfId="0" applyFont="1" applyFill="1" applyBorder="1"/>
    <xf numFmtId="0" fontId="8" fillId="5" borderId="13" xfId="0" applyFont="1" applyFill="1" applyBorder="1"/>
    <xf numFmtId="0" fontId="8" fillId="0" borderId="13" xfId="0" applyFont="1" applyBorder="1"/>
    <xf numFmtId="0" fontId="8" fillId="5" borderId="12" xfId="0" applyFont="1" applyFill="1" applyBorder="1"/>
    <xf numFmtId="0" fontId="8" fillId="0" borderId="12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" xfId="1" applyAlignment="1"/>
    <xf numFmtId="0" fontId="11" fillId="0" borderId="0" xfId="0" applyFont="1" applyAlignment="1">
      <alignment horizontal="center" vertical="center"/>
    </xf>
    <xf numFmtId="0" fontId="2" fillId="0" borderId="1" xfId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2" fontId="13" fillId="0" borderId="0" xfId="0" applyNumberFormat="1" applyFont="1"/>
    <xf numFmtId="0" fontId="0" fillId="0" borderId="0" xfId="0" applyAlignment="1">
      <alignment horizontal="center" vertical="center" wrapText="1"/>
    </xf>
    <xf numFmtId="0" fontId="4" fillId="0" borderId="0" xfId="0" applyFont="1" applyProtection="1">
      <protection locked="0"/>
    </xf>
    <xf numFmtId="14" fontId="2" fillId="0" borderId="3" xfId="1" applyNumberFormat="1" applyBorder="1" applyAlignment="1">
      <alignment horizontal="center"/>
    </xf>
    <xf numFmtId="0" fontId="2" fillId="0" borderId="3" xfId="1" applyBorder="1" applyAlignment="1">
      <alignment horizontal="left"/>
    </xf>
    <xf numFmtId="0" fontId="2" fillId="0" borderId="3" xfId="1" applyBorder="1" applyAlignment="1">
      <alignment horizontal="center"/>
    </xf>
    <xf numFmtId="0" fontId="2" fillId="0" borderId="1" xfId="1" applyAlignment="1">
      <alignment horizontal="center"/>
    </xf>
    <xf numFmtId="0" fontId="2" fillId="0" borderId="3" xfId="1" applyBorder="1" applyAlignment="1">
      <alignment horizontal="center" vertical="center" wrapText="1"/>
    </xf>
    <xf numFmtId="0" fontId="2" fillId="0" borderId="1" xfId="1" applyAlignment="1">
      <alignment horizontal="center" vertical="center" wrapText="1"/>
    </xf>
    <xf numFmtId="0" fontId="2" fillId="0" borderId="3" xfId="1" applyBorder="1" applyAlignment="1">
      <alignment horizontal="left" vertical="center" wrapText="1"/>
    </xf>
    <xf numFmtId="14" fontId="2" fillId="0" borderId="3" xfId="1" applyNumberFormat="1" applyBorder="1" applyAlignment="1">
      <alignment horizontal="left"/>
    </xf>
    <xf numFmtId="0" fontId="5" fillId="2" borderId="9" xfId="2" applyFont="1" applyBorder="1" applyAlignment="1">
      <alignment horizontal="center" vertical="center" wrapText="1"/>
    </xf>
    <xf numFmtId="0" fontId="5" fillId="2" borderId="10" xfId="2" applyFont="1" applyBorder="1" applyAlignment="1">
      <alignment horizontal="center" vertical="center" wrapText="1"/>
    </xf>
    <xf numFmtId="0" fontId="2" fillId="0" borderId="1" xfId="1" applyAlignment="1">
      <alignment horizontal="center" vertical="center"/>
    </xf>
    <xf numFmtId="0" fontId="2" fillId="0" borderId="3" xfId="1" applyNumberFormat="1" applyBorder="1" applyAlignment="1">
      <alignment horizontal="left" vertical="center" wrapText="1"/>
    </xf>
    <xf numFmtId="14" fontId="2" fillId="0" borderId="3" xfId="1" applyNumberFormat="1" applyBorder="1" applyAlignment="1">
      <alignment horizontal="left" vertical="center" wrapText="1"/>
    </xf>
    <xf numFmtId="0" fontId="2" fillId="0" borderId="1" xfId="1" applyAlignment="1">
      <alignment horizontal="left"/>
    </xf>
    <xf numFmtId="14" fontId="2" fillId="0" borderId="3" xfId="1" applyNumberFormat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3" xfId="1" applyBorder="1" applyAlignment="1"/>
    <xf numFmtId="0" fontId="14" fillId="0" borderId="17" xfId="0" applyFont="1" applyBorder="1" applyAlignment="1">
      <alignment horizontal="right" wrapText="1"/>
    </xf>
    <xf numFmtId="0" fontId="12" fillId="0" borderId="17" xfId="0" applyFont="1" applyBorder="1" applyAlignment="1">
      <alignment horizontal="center"/>
    </xf>
    <xf numFmtId="0" fontId="1" fillId="0" borderId="15" xfId="0" applyFont="1" applyBorder="1"/>
  </cellXfs>
  <cellStyles count="3">
    <cellStyle name="Cálculo" xfId="2" builtinId="22"/>
    <cellStyle name="Encabezado 1" xfId="1" builtinId="16"/>
    <cellStyle name="Normal" xfId="0" builtinId="0"/>
  </cellStyles>
  <dxfs count="1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Calibri"/>
        <scheme val="minor"/>
      </font>
    </dxf>
    <dxf>
      <font>
        <b/>
      </font>
      <alignment horizontal="left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A7D00"/>
        <name val="Calibri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2" formatCode="0.00"/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281940</xdr:colOff>
      <xdr:row>4</xdr:row>
      <xdr:rowOff>53340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DC0E180-13E8-C78F-7029-5495C20FBBBC}"/>
            </a:ext>
          </a:extLst>
        </xdr:cNvPr>
        <xdr:cNvSpPr txBox="1"/>
      </xdr:nvSpPr>
      <xdr:spPr>
        <a:xfrm>
          <a:off x="0" y="373380"/>
          <a:ext cx="4899660" cy="411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ACTA DE CALIFICACIÓN</a:t>
          </a:r>
          <a:r>
            <a:rPr lang="es-ES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20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6:B21" totalsRowCount="1" headerRowBorderDxfId="170" tableBorderDxfId="171">
  <autoFilter ref="A6:B20" xr:uid="{00000000-0009-0000-0100-000001000000}">
    <filterColumn colId="0" hiddenButton="1"/>
    <filterColumn colId="1" hiddenButton="1"/>
  </autoFilter>
  <tableColumns count="2">
    <tableColumn id="1" xr3:uid="{00000000-0010-0000-0000-000001000000}" name="Criterios"/>
    <tableColumn id="2" xr3:uid="{00000000-0010-0000-0000-000002000000}" name="VALORACIÓN" totalsRowFunction="custom" dataDxfId="168" totalsRowDxfId="169">
      <calculatedColumnFormula>AVERAGE(B8:B15)</calculatedColumnFormula>
      <totalsRowFormula>AVERAGE(B8,B17,B18,B19,B20)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E6:E7" totalsRowShown="0" headerRowDxfId="167" dataDxfId="166" headerRowBorderDxfId="164" tableBorderDxfId="165" headerRowCellStyle="Cálculo">
  <autoFilter ref="E6:E7" xr:uid="{00000000-0009-0000-0100-000006000000}">
    <filterColumn colId="0" hiddenButton="1"/>
  </autoFilter>
  <tableColumns count="1">
    <tableColumn id="1" xr3:uid="{00000000-0010-0000-0100-000001000000}" name="Calificación ponderada" dataDxfId="163">
      <calculatedColumnFormula>IF(ISERR(B21*0.2)," ",B21*0.2)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30:B45" totalsRowCount="1" headerRowBorderDxfId="161" tableBorderDxfId="162">
  <autoFilter ref="A30:B44" xr:uid="{00000000-0009-0000-0100-000003000000}"/>
  <tableColumns count="2">
    <tableColumn id="1" xr3:uid="{00000000-0010-0000-0200-000001000000}" name="Criterios"/>
    <tableColumn id="2" xr3:uid="{00000000-0010-0000-0200-000002000000}" name="VALORACIÓN" totalsRowFunction="custom" dataDxfId="159" totalsRowDxfId="160">
      <calculatedColumnFormula>AVERAGE(B32:B39)</calculatedColumnFormula>
      <totalsRowFormula>AVERAGE(B32,B41,B42,B43,B44)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a610" displayName="Tabla610" ref="E30:E31" totalsRowShown="0" headerRowDxfId="158" headerRowBorderDxfId="156" tableBorderDxfId="157" headerRowCellStyle="Cálculo">
  <autoFilter ref="E30:E31" xr:uid="{00000000-0009-0000-0100-000009000000}"/>
  <tableColumns count="1">
    <tableColumn id="1" xr3:uid="{00000000-0010-0000-0300-000001000000}" name="Calificación ponderada" dataDxfId="155">
      <calculatedColumnFormula>IF(ISERR(B45*0.2)," ",B45*0.2)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a1411" displayName="Tabla1411" ref="A55:B70" totalsRowCount="1" headerRowBorderDxfId="153" tableBorderDxfId="154">
  <autoFilter ref="A55:B69" xr:uid="{00000000-0009-0000-0100-00000A000000}"/>
  <tableColumns count="2">
    <tableColumn id="1" xr3:uid="{00000000-0010-0000-0400-000001000000}" name="Criterios"/>
    <tableColumn id="2" xr3:uid="{00000000-0010-0000-0400-000002000000}" name="VALORACIÓN" totalsRowFunction="custom" dataDxfId="151" totalsRowDxfId="152">
      <calculatedColumnFormula>AVERAGE(B57:B64)</calculatedColumnFormula>
      <totalsRowFormula>AVERAGE(B57,B66,B67,B68,B69)</totalsRow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61016" displayName="Tabla61016" ref="E55:E56" totalsRowShown="0" headerRowDxfId="150" headerRowBorderDxfId="148" tableBorderDxfId="149" headerRowCellStyle="Cálculo">
  <autoFilter ref="E55:E56" xr:uid="{00000000-0009-0000-0100-00000F000000}"/>
  <tableColumns count="1">
    <tableColumn id="1" xr3:uid="{00000000-0010-0000-0500-000001000000}" name="Calificación ponderada" dataDxfId="147">
      <calculatedColumnFormula>IF(ISERR(B70*0.2)," ",B70*0.2)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la141117" displayName="Tabla141117" ref="A79:B94" totalsRowCount="1" headerRowBorderDxfId="145" tableBorderDxfId="146">
  <autoFilter ref="A79:B93" xr:uid="{00000000-0009-0000-0100-000010000000}"/>
  <tableColumns count="2">
    <tableColumn id="1" xr3:uid="{00000000-0010-0000-0600-000001000000}" name="Criterios"/>
    <tableColumn id="2" xr3:uid="{00000000-0010-0000-0600-000002000000}" name="VALORACIÓN" totalsRowFunction="custom" dataDxfId="143" totalsRowDxfId="144">
      <calculatedColumnFormula>AVERAGE(B81:B88)</calculatedColumnFormula>
      <totalsRowFormula>AVERAGE(B81,B90,B91,B92,B93)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a6101618" displayName="Tabla6101618" ref="E79:E80" totalsRowShown="0" headerRowDxfId="142" headerRowBorderDxfId="140" tableBorderDxfId="141" headerRowCellStyle="Cálculo">
  <autoFilter ref="E79:E80" xr:uid="{00000000-0009-0000-0100-000011000000}"/>
  <tableColumns count="1">
    <tableColumn id="1" xr3:uid="{00000000-0010-0000-0700-000001000000}" name="Calificación ponderada" dataDxfId="139">
      <calculatedColumnFormula>IF(ISERR(B94*0.2)," ",B94*0.2)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a15" displayName="Tabla15" ref="A6:B26" totalsRowCount="1" headerRowBorderDxfId="137" tableBorderDxfId="138">
  <autoFilter ref="A6:B25" xr:uid="{00000000-0009-0000-0100-000004000000}">
    <filterColumn colId="0" hiddenButton="1"/>
    <filterColumn colId="1" hiddenButton="1"/>
  </autoFilter>
  <tableColumns count="2">
    <tableColumn id="1" xr3:uid="{00000000-0010-0000-0800-000001000000}" name="Criterios"/>
    <tableColumn id="2" xr3:uid="{00000000-0010-0000-0800-000002000000}" name="VALORACIÓN" totalsRowFunction="custom" dataDxfId="135" totalsRowDxfId="136">
      <calculatedColumnFormula>AVERAGE(B8:B15)</calculatedColumnFormula>
      <totalsRowFormula>AVERAGE(B8,B17,B18,B19,B20,B21)</totalsRow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a68" displayName="Tabla68" ref="E6:E7" totalsRowShown="0" headerRowDxfId="134" dataDxfId="133" headerRowBorderDxfId="131" tableBorderDxfId="132" headerRowCellStyle="Cálculo">
  <autoFilter ref="E6:E7" xr:uid="{00000000-0009-0000-0100-000007000000}">
    <filterColumn colId="0" hiddenButton="1"/>
  </autoFilter>
  <tableColumns count="1">
    <tableColumn id="1" xr3:uid="{00000000-0010-0000-0900-000001000000}" name="Calificación ponderada" dataDxfId="130">
      <calculatedColumnFormula>IF(ISERR(B26*0.5)," ",B26*0.5)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A000000}" name="Tabla153" displayName="Tabla153" ref="A35:B55" totalsRowCount="1" headerRowBorderDxfId="128" tableBorderDxfId="129">
  <autoFilter ref="A35:B54" xr:uid="{00000000-0009-0000-0100-000002000000}"/>
  <tableColumns count="2">
    <tableColumn id="1" xr3:uid="{00000000-0010-0000-0A00-000001000000}" name="Criterios"/>
    <tableColumn id="2" xr3:uid="{00000000-0010-0000-0A00-000002000000}" name="VALORACIÓN" totalsRowFunction="custom" dataDxfId="126" totalsRowDxfId="127">
      <calculatedColumnFormula>AVERAGE(B37:B44)</calculatedColumnFormula>
      <totalsRowFormula>AVERAGE(B37,B46,B47,B48,B49,B50)</totalsRow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B000000}" name="Tabla6819" displayName="Tabla6819" ref="E35:E36" totalsRowShown="0" headerRowDxfId="125" headerRowBorderDxfId="123" tableBorderDxfId="124" headerRowCellStyle="Cálculo">
  <autoFilter ref="E35:E36" xr:uid="{00000000-0009-0000-0100-000012000000}"/>
  <tableColumns count="1">
    <tableColumn id="1" xr3:uid="{00000000-0010-0000-0B00-000001000000}" name="Calificación ponderada" dataDxfId="122">
      <calculatedColumnFormula>IF(ISERR(B55*0.5)," ",B55*0.5)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C000000}" name="Tabla15320" displayName="Tabla15320" ref="A65:B85" totalsRowCount="1" headerRowBorderDxfId="120" tableBorderDxfId="121">
  <autoFilter ref="A65:B84" xr:uid="{00000000-0009-0000-0100-000013000000}"/>
  <tableColumns count="2">
    <tableColumn id="1" xr3:uid="{00000000-0010-0000-0C00-000001000000}" name="Criterios"/>
    <tableColumn id="2" xr3:uid="{00000000-0010-0000-0C00-000002000000}" name="VALORACIÓN" totalsRowFunction="custom" dataDxfId="118" totalsRowDxfId="119">
      <calculatedColumnFormula>AVERAGE(B67:B74)</calculatedColumnFormula>
      <totalsRowFormula>AVERAGE(B67,B76,B77,B78,B79,B80)</totalsRow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D000000}" name="Tabla681921" displayName="Tabla681921" ref="E65:E66" totalsRowShown="0" headerRowDxfId="117" headerRowBorderDxfId="115" tableBorderDxfId="116" headerRowCellStyle="Cálculo">
  <autoFilter ref="E65:E66" xr:uid="{00000000-0009-0000-0100-000014000000}"/>
  <tableColumns count="1">
    <tableColumn id="1" xr3:uid="{00000000-0010-0000-0D00-000001000000}" name="Calificación ponderada" dataDxfId="114">
      <calculatedColumnFormula>IF(ISERR(B85*0.5)," ",B85*0.5)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E000000}" name="Tabla1532022" displayName="Tabla1532022" ref="A94:B114" totalsRowCount="1" headerRowBorderDxfId="112" tableBorderDxfId="113">
  <autoFilter ref="A94:B113" xr:uid="{00000000-0009-0000-0100-000015000000}"/>
  <tableColumns count="2">
    <tableColumn id="1" xr3:uid="{00000000-0010-0000-0E00-000001000000}" name="Criterios"/>
    <tableColumn id="2" xr3:uid="{00000000-0010-0000-0E00-000002000000}" name="VALORACIÓN" totalsRowFunction="custom" dataDxfId="110" totalsRowDxfId="111">
      <calculatedColumnFormula>AVERAGE(B96:B103)</calculatedColumnFormula>
      <totalsRowFormula>AVERAGE(B96,B105,B106,B107,B108,B109)</totalsRow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F000000}" name="Tabla68192123" displayName="Tabla68192123" ref="E94:E95" totalsRowShown="0" headerRowDxfId="109" headerRowBorderDxfId="107" tableBorderDxfId="108" headerRowCellStyle="Cálculo">
  <autoFilter ref="E94:E95" xr:uid="{00000000-0009-0000-0100-000016000000}"/>
  <tableColumns count="1">
    <tableColumn id="1" xr3:uid="{00000000-0010-0000-0F00-000001000000}" name="Calificación ponderada" dataDxfId="106">
      <calculatedColumnFormula>IF(ISERR(B114*0.5)," ",B114*0.5)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0000000}" name="Tabla156" displayName="Tabla156" ref="A7:B23" totalsRowCount="1" headerRowBorderDxfId="104" tableBorderDxfId="105">
  <autoFilter ref="A7:B22" xr:uid="{00000000-0009-0000-0100-000005000000}">
    <filterColumn colId="0" hiddenButton="1"/>
    <filterColumn colId="1" hiddenButton="1"/>
  </autoFilter>
  <tableColumns count="2">
    <tableColumn id="1" xr3:uid="{00000000-0010-0000-1000-000001000000}" name="Criterios"/>
    <tableColumn id="2" xr3:uid="{00000000-0010-0000-1000-000002000000}" name="VALORACIÓN" totalsRowFunction="custom" dataDxfId="102" totalsRowDxfId="103">
      <calculatedColumnFormula>AVERAGE(B9:B14)</calculatedColumnFormula>
      <totalsRowFormula>AVERAGE(B9,B16,B17,B21,B22)</totalsRow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1000000}" name="Tabla689" displayName="Tabla689" ref="E7:E8" totalsRowShown="0" headerRowDxfId="101" dataDxfId="100" headerRowBorderDxfId="98" tableBorderDxfId="99" headerRowCellStyle="Cálculo">
  <autoFilter ref="E7:E8" xr:uid="{00000000-0009-0000-0100-000008000000}">
    <filterColumn colId="0" hiddenButton="1"/>
  </autoFilter>
  <tableColumns count="1">
    <tableColumn id="1" xr3:uid="{00000000-0010-0000-1100-000001000000}" name="Calificación ponderada" dataDxfId="97">
      <calculatedColumnFormula>IF(ISERR(B23*0.3)," ",B23*0.3)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2000000}" name="Tabla15612" displayName="Tabla15612" ref="A32:B48" totalsRowCount="1" headerRowBorderDxfId="95" tableBorderDxfId="96">
  <autoFilter ref="A32:B47" xr:uid="{00000000-0009-0000-0100-00000B000000}">
    <filterColumn colId="0" hiddenButton="1"/>
    <filterColumn colId="1" hiddenButton="1"/>
  </autoFilter>
  <tableColumns count="2">
    <tableColumn id="1" xr3:uid="{00000000-0010-0000-1200-000001000000}" name="Criterios"/>
    <tableColumn id="2" xr3:uid="{00000000-0010-0000-1200-000002000000}" name="VALORACIÓN" totalsRowFunction="custom" dataDxfId="93" totalsRowDxfId="94">
      <calculatedColumnFormula>AVERAGE(B34:B39)</calculatedColumnFormula>
      <totalsRowFormula>AVERAGE(B34,B41,B42,B46,B47)</totalsRow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3000000}" name="Tabla68913" displayName="Tabla68913" ref="E32:E33" totalsRowShown="0" headerRowDxfId="92" headerRowBorderDxfId="90" tableBorderDxfId="91" headerRowCellStyle="Cálculo">
  <autoFilter ref="E32:E33" xr:uid="{00000000-0009-0000-0100-00000C000000}">
    <filterColumn colId="0" hiddenButton="1"/>
  </autoFilter>
  <tableColumns count="1">
    <tableColumn id="1" xr3:uid="{00000000-0010-0000-1300-000001000000}" name="Calificación ponderada" dataDxfId="89">
      <calculatedColumnFormula>IF(ISERR(B48*0.3)," ",B48*0.3)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4000000}" name="Tabla15614" displayName="Tabla15614" ref="A57:B73" totalsRowCount="1" headerRowBorderDxfId="87" tableBorderDxfId="88">
  <autoFilter ref="A57:B72" xr:uid="{00000000-0009-0000-0100-00000D000000}">
    <filterColumn colId="0" hiddenButton="1"/>
    <filterColumn colId="1" hiddenButton="1"/>
  </autoFilter>
  <tableColumns count="2">
    <tableColumn id="1" xr3:uid="{00000000-0010-0000-1400-000001000000}" name="Criterios"/>
    <tableColumn id="2" xr3:uid="{00000000-0010-0000-1400-000002000000}" name="VALORACIÓN" totalsRowFunction="custom" dataDxfId="85" totalsRowDxfId="86">
      <calculatedColumnFormula>AVERAGE(B59:B64)</calculatedColumnFormula>
      <totalsRowFormula>AVERAGE(B59,B66,B67,B71,B72)</totalsRow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5000000}" name="Tabla68915" displayName="Tabla68915" ref="E57:E58" totalsRowShown="0" headerRowDxfId="84" headerRowBorderDxfId="82" tableBorderDxfId="83" headerRowCellStyle="Cálculo">
  <autoFilter ref="E57:E58" xr:uid="{00000000-0009-0000-0100-00000E000000}">
    <filterColumn colId="0" hiddenButton="1"/>
  </autoFilter>
  <tableColumns count="1">
    <tableColumn id="1" xr3:uid="{00000000-0010-0000-1500-000001000000}" name="Calificación ponderada" dataDxfId="81">
      <calculatedColumnFormula>IF(ISERR(B73*0.3)," ",B73*0.3)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a15625" displayName="Tabla15625" ref="G7:H23" totalsRowCount="1" headerRowBorderDxfId="79" tableBorderDxfId="80">
  <autoFilter ref="G7:H22" xr:uid="{00000000-0009-0000-0100-000018000000}"/>
  <tableColumns count="2">
    <tableColumn id="1" xr3:uid="{00000000-0010-0000-1600-000001000000}" name="Criterios"/>
    <tableColumn id="2" xr3:uid="{00000000-0010-0000-1600-000002000000}" name="VALORACIÓN" totalsRowFunction="custom" dataDxfId="77" totalsRowDxfId="78">
      <calculatedColumnFormula>AVERAGE(H9:H14)</calculatedColumnFormula>
      <totalsRowFormula>AVERAGE(H9,H16,H17,H21,H22)</totalsRow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a68926" displayName="Tabla68926" ref="K7:K8" totalsRowShown="0" headerRowDxfId="76" headerRowBorderDxfId="74" tableBorderDxfId="75" headerRowCellStyle="Cálculo">
  <autoFilter ref="K7:K8" xr:uid="{00000000-0009-0000-0100-000019000000}"/>
  <tableColumns count="1">
    <tableColumn id="1" xr3:uid="{00000000-0010-0000-1700-000001000000}" name="Calificación ponderada" dataDxfId="73">
      <calculatedColumnFormula>IF(ISERR(H23*0.3)," ",H23*0.3)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Tabla1562527" displayName="Tabla1562527" ref="G32:H48" totalsRowCount="1" headerRowBorderDxfId="71" tableBorderDxfId="72">
  <autoFilter ref="G32:H47" xr:uid="{00000000-0009-0000-0100-00001A000000}"/>
  <tableColumns count="2">
    <tableColumn id="1" xr3:uid="{00000000-0010-0000-1800-000001000000}" name="Criterios"/>
    <tableColumn id="2" xr3:uid="{00000000-0010-0000-1800-000002000000}" name="VALORACIÓN" totalsRowFunction="custom" dataDxfId="69" totalsRowDxfId="70">
      <calculatedColumnFormula>AVERAGE(H34:H39)</calculatedColumnFormula>
      <totalsRowFormula>AVERAGE(H34,H41,H42,H46,H47)</totalsRow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la6892628" displayName="Tabla6892628" ref="K32:K33" totalsRowShown="0" headerRowDxfId="68" headerRowBorderDxfId="66" tableBorderDxfId="67" headerRowCellStyle="Cálculo">
  <autoFilter ref="K32:K33" xr:uid="{00000000-0009-0000-0100-00001B000000}"/>
  <tableColumns count="1">
    <tableColumn id="1" xr3:uid="{00000000-0010-0000-1900-000001000000}" name="Calificación ponderada" dataDxfId="65">
      <calculatedColumnFormula>IF(ISERR(H48*0.3)," ",H48*0.3)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a156252729" displayName="Tabla156252729" ref="G57:H73" totalsRowCount="1" headerRowBorderDxfId="63" tableBorderDxfId="64">
  <autoFilter ref="G57:H72" xr:uid="{00000000-0009-0000-0100-00001C000000}"/>
  <tableColumns count="2">
    <tableColumn id="1" xr3:uid="{00000000-0010-0000-1A00-000001000000}" name="Criterios"/>
    <tableColumn id="2" xr3:uid="{00000000-0010-0000-1A00-000002000000}" name="VALORACIÓN" totalsRowFunction="custom" dataDxfId="61" totalsRowDxfId="62">
      <calculatedColumnFormula>AVERAGE(H59:H64)</calculatedColumnFormula>
      <totalsRowFormula>AVERAGE(H59,H66,H67,H71,H72)</totalsRow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Tabla689262830" displayName="Tabla689262830" ref="K57:K58" totalsRowShown="0" headerRowDxfId="60" headerRowBorderDxfId="58" tableBorderDxfId="59" headerRowCellStyle="Cálculo">
  <autoFilter ref="K57:K58" xr:uid="{00000000-0009-0000-0100-00001D000000}"/>
  <tableColumns count="1">
    <tableColumn id="1" xr3:uid="{00000000-0010-0000-1B00-000001000000}" name="Calificación ponderada" dataDxfId="57">
      <calculatedColumnFormula>IF(ISERR(H73*0.3)," ",H73*0.3)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a1562531" displayName="Tabla1562531" ref="N7:O23" totalsRowCount="1" headerRowBorderDxfId="55" tableBorderDxfId="56">
  <autoFilter ref="N7:O22" xr:uid="{00000000-0009-0000-0100-00001E000000}"/>
  <tableColumns count="2">
    <tableColumn id="1" xr3:uid="{00000000-0010-0000-1C00-000001000000}" name="Criterios"/>
    <tableColumn id="2" xr3:uid="{00000000-0010-0000-1C00-000002000000}" name="VALORACIÓN" totalsRowFunction="custom" dataDxfId="53" totalsRowDxfId="54">
      <calculatedColumnFormula>AVERAGE(O9:O14)</calculatedColumnFormula>
      <totalsRowFormula>AVERAGE(O9,O16,O17,O21,O22)</totalsRow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Tabla6892632" displayName="Tabla6892632" ref="R7:R8" totalsRowShown="0" headerRowDxfId="52" headerRowBorderDxfId="50" tableBorderDxfId="51" headerRowCellStyle="Cálculo">
  <autoFilter ref="R7:R8" xr:uid="{00000000-0009-0000-0100-00001F000000}"/>
  <tableColumns count="1">
    <tableColumn id="1" xr3:uid="{00000000-0010-0000-1D00-000001000000}" name="Calificación ponderada" dataDxfId="49">
      <calculatedColumnFormula>IF(ISERR(O23*0.3)," ",O23*0.3)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Tabla156253133" displayName="Tabla156253133" ref="N32:O48" totalsRowCount="1" headerRowBorderDxfId="47" tableBorderDxfId="48">
  <autoFilter ref="N32:O47" xr:uid="{00000000-0009-0000-0100-000020000000}"/>
  <tableColumns count="2">
    <tableColumn id="1" xr3:uid="{00000000-0010-0000-1E00-000001000000}" name="Criterios"/>
    <tableColumn id="2" xr3:uid="{00000000-0010-0000-1E00-000002000000}" name="VALORACIÓN" totalsRowFunction="custom" dataDxfId="45" totalsRowDxfId="46">
      <calculatedColumnFormula>AVERAGE(O34:O39)</calculatedColumnFormula>
      <totalsRowFormula>AVERAGE(O34,O41,O42,O46,O47)</totalsRow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a689263234" displayName="Tabla689263234" ref="R32:R33" totalsRowShown="0" headerRowDxfId="44" headerRowBorderDxfId="42" tableBorderDxfId="43" headerRowCellStyle="Cálculo">
  <autoFilter ref="R32:R33" xr:uid="{00000000-0009-0000-0100-000021000000}"/>
  <tableColumns count="1">
    <tableColumn id="1" xr3:uid="{00000000-0010-0000-1F00-000001000000}" name="Calificación ponderada" dataDxfId="41">
      <calculatedColumnFormula>IF(ISERR(O48*0.3)," ",O48*0.3)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a15625313335" displayName="Tabla15625313335" ref="N57:O73" totalsRowCount="1" headerRowBorderDxfId="39" tableBorderDxfId="40">
  <autoFilter ref="N57:O72" xr:uid="{00000000-0009-0000-0100-000022000000}"/>
  <tableColumns count="2">
    <tableColumn id="1" xr3:uid="{00000000-0010-0000-2000-000001000000}" name="Criterios"/>
    <tableColumn id="2" xr3:uid="{00000000-0010-0000-2000-000002000000}" name="VALORACIÓN" totalsRowFunction="custom" dataDxfId="37" totalsRowDxfId="38">
      <calculatedColumnFormula>AVERAGE(O59:O64)</calculatedColumnFormula>
      <totalsRowFormula>AVERAGE(O59,O66,O67,O71,O72)</totalsRow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a68926323436" displayName="Tabla68926323436" ref="R57:R58" totalsRowShown="0" headerRowDxfId="36" headerRowBorderDxfId="34" tableBorderDxfId="35" headerRowCellStyle="Cálculo">
  <autoFilter ref="R57:R58" xr:uid="{00000000-0009-0000-0100-000023000000}"/>
  <tableColumns count="1">
    <tableColumn id="1" xr3:uid="{00000000-0010-0000-2100-000001000000}" name="Calificación ponderada" dataDxfId="33">
      <calculatedColumnFormula>IF(ISERR(O73*0.3)," ",O73*0.3)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a156253137" displayName="Tabla156253137" ref="U7:V23" totalsRowCount="1" headerRowBorderDxfId="31" tableBorderDxfId="32">
  <autoFilter ref="U7:V22" xr:uid="{00000000-0009-0000-0100-000024000000}"/>
  <tableColumns count="2">
    <tableColumn id="1" xr3:uid="{00000000-0010-0000-2200-000001000000}" name="Criterios"/>
    <tableColumn id="2" xr3:uid="{00000000-0010-0000-2200-000002000000}" name="VALORACIÓN" totalsRowFunction="custom" dataDxfId="29" totalsRowDxfId="30">
      <calculatedColumnFormula>AVERAGE(V9:V14)</calculatedColumnFormula>
      <totalsRowFormula>AVERAGE(V9,V16,V17,V21,V22)</totalsRow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a689263238" displayName="Tabla689263238" ref="Y7:Y8" totalsRowShown="0" headerRowDxfId="28" headerRowBorderDxfId="26" tableBorderDxfId="27" headerRowCellStyle="Cálculo">
  <autoFilter ref="Y7:Y8" xr:uid="{00000000-0009-0000-0100-000025000000}"/>
  <tableColumns count="1">
    <tableColumn id="1" xr3:uid="{00000000-0010-0000-2300-000001000000}" name="Calificación ponderada" dataDxfId="25">
      <calculatedColumnFormula>IF(ISERR(V23*0.3)," ",V23*0.3)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a15625313739" displayName="Tabla15625313739" ref="U32:V48" totalsRowCount="1" headerRowBorderDxfId="23" tableBorderDxfId="24">
  <autoFilter ref="U32:V47" xr:uid="{00000000-0009-0000-0100-000026000000}"/>
  <tableColumns count="2">
    <tableColumn id="1" xr3:uid="{00000000-0010-0000-2400-000001000000}" name="Criterios"/>
    <tableColumn id="2" xr3:uid="{00000000-0010-0000-2400-000002000000}" name="VALORACIÓN" totalsRowFunction="custom" dataDxfId="21" totalsRowDxfId="22">
      <calculatedColumnFormula>AVERAGE(V34:V39)</calculatedColumnFormula>
      <totalsRowFormula>AVERAGE(V34,V41,V42,V46,V47)</totalsRow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a68926323840" displayName="Tabla68926323840" ref="Y32:Y33" totalsRowShown="0" headerRowDxfId="20" headerRowBorderDxfId="18" tableBorderDxfId="19" headerRowCellStyle="Cálculo">
  <autoFilter ref="Y32:Y33" xr:uid="{00000000-0009-0000-0100-000027000000}"/>
  <tableColumns count="1">
    <tableColumn id="1" xr3:uid="{00000000-0010-0000-2500-000001000000}" name="Calificación ponderada" dataDxfId="17">
      <calculatedColumnFormula>IF(ISERR(V48*0.3)," ",V48*0.3)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la1562531373941" displayName="Tabla1562531373941" ref="U57:V73" totalsRowCount="1" headerRowBorderDxfId="15" tableBorderDxfId="16">
  <autoFilter ref="U57:V72" xr:uid="{00000000-0009-0000-0100-000028000000}"/>
  <tableColumns count="2">
    <tableColumn id="1" xr3:uid="{00000000-0010-0000-2600-000001000000}" name="Criterios"/>
    <tableColumn id="2" xr3:uid="{00000000-0010-0000-2600-000002000000}" name="VALORACIÓN" totalsRowFunction="custom" dataDxfId="13" totalsRowDxfId="14">
      <calculatedColumnFormula>AVERAGE(V59:V64)</calculatedColumnFormula>
      <totalsRowFormula>AVERAGE(V59,V66,V67,V71,V72)</totalsRow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la6892632384042" displayName="Tabla6892632384042" ref="Y57:Y58" totalsRowShown="0" headerRowDxfId="12" headerRowBorderDxfId="10" tableBorderDxfId="11" headerRowCellStyle="Cálculo">
  <autoFilter ref="Y57:Y58" xr:uid="{00000000-0009-0000-0100-000029000000}"/>
  <tableColumns count="1">
    <tableColumn id="1" xr3:uid="{00000000-0010-0000-2700-000001000000}" name="Calificación ponderada" dataDxfId="9">
      <calculatedColumnFormula>IF(ISERR(V73*0.3)," ",V73*0.3)</calculatedColumnFormula>
    </tableColumn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28000000}" name="Tabla84" displayName="Tabla84" ref="A10:F13" totalsRowShown="0" headerRowDxfId="8">
  <autoFilter ref="A10:F13" xr:uid="{00000000-0009-0000-0100-00005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2800-000001000000}" name="N.º Exp. " dataDxfId="7"/>
    <tableColumn id="2" xr3:uid="{00000000-0010-0000-2800-000002000000}" name="Nombre y apellidos " dataDxfId="6">
      <calculatedColumnFormula>'DATOS PROYECTO'!C1</calculatedColumnFormula>
    </tableColumn>
    <tableColumn id="3" xr3:uid="{00000000-0010-0000-2800-000003000000}" name="Aspectos Formales_x000a_ 20% "/>
    <tableColumn id="4" xr3:uid="{00000000-0010-0000-2800-000004000000}" name="Contenidos _x000a_50%"/>
    <tableColumn id="5" xr3:uid="{00000000-0010-0000-2800-000005000000}" name="Exposición y defensa_x000a_ 30%"/>
    <tableColumn id="6" xr3:uid="{00000000-0010-0000-2800-000006000000}" name="Media " dataDxfId="5"/>
  </tableColumns>
  <tableStyleInfo name="TableStyleLight2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9000000}" name="Tabla124" displayName="Tabla124" ref="B3:B45" totalsRowShown="0" tableBorderDxfId="4">
  <autoFilter ref="B3:B45" xr:uid="{00000000-0009-0000-0100-000017000000}"/>
  <sortState xmlns:xlrd2="http://schemas.microsoft.com/office/spreadsheetml/2017/richdata2" ref="B4:B45">
    <sortCondition ref="B3:B45"/>
  </sortState>
  <tableColumns count="1">
    <tableColumn id="1" xr3:uid="{00000000-0010-0000-2900-000001000000}" name="Profesores"/>
  </tableColumns>
  <tableStyleInfo name="TableStyleMedium15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2A000000}" name="Tabla2" displayName="Tabla2" ref="D3:D26" totalsRowShown="0">
  <autoFilter ref="D3:D26" xr:uid="{00000000-0009-0000-0100-000052000000}"/>
  <tableColumns count="1">
    <tableColumn id="1" xr3:uid="{00000000-0010-0000-2A00-000001000000}" name="GRUPO"/>
  </tableColumns>
  <tableStyleInfo name="TableStyleMedium15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2B000000}" name="Tabla83" displayName="Tabla83" ref="D38:E43" totalsRowShown="0" dataDxfId="3" tableBorderDxfId="2">
  <autoFilter ref="D38:E43" xr:uid="{00000000-0009-0000-0100-000053000000}"/>
  <tableColumns count="2">
    <tableColumn id="1" xr3:uid="{00000000-0010-0000-2B00-000001000000}" name="Grupos proyecto" dataDxfId="1"/>
    <tableColumn id="2" xr3:uid="{00000000-0010-0000-2B00-000002000000}" name="CICLO FORMA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13" Type="http://schemas.openxmlformats.org/officeDocument/2006/relationships/table" Target="../tables/table28.xml"/><Relationship Id="rId18" Type="http://schemas.openxmlformats.org/officeDocument/2006/relationships/table" Target="../tables/table33.xml"/><Relationship Id="rId3" Type="http://schemas.openxmlformats.org/officeDocument/2006/relationships/table" Target="../tables/table18.xml"/><Relationship Id="rId21" Type="http://schemas.openxmlformats.org/officeDocument/2006/relationships/table" Target="../tables/table36.xml"/><Relationship Id="rId7" Type="http://schemas.openxmlformats.org/officeDocument/2006/relationships/table" Target="../tables/table22.xml"/><Relationship Id="rId12" Type="http://schemas.openxmlformats.org/officeDocument/2006/relationships/table" Target="../tables/table27.xml"/><Relationship Id="rId17" Type="http://schemas.openxmlformats.org/officeDocument/2006/relationships/table" Target="../tables/table32.xml"/><Relationship Id="rId25" Type="http://schemas.openxmlformats.org/officeDocument/2006/relationships/table" Target="../tables/table40.xml"/><Relationship Id="rId2" Type="http://schemas.openxmlformats.org/officeDocument/2006/relationships/table" Target="../tables/table17.xml"/><Relationship Id="rId16" Type="http://schemas.openxmlformats.org/officeDocument/2006/relationships/table" Target="../tables/table31.xml"/><Relationship Id="rId20" Type="http://schemas.openxmlformats.org/officeDocument/2006/relationships/table" Target="../tables/table3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1.xml"/><Relationship Id="rId11" Type="http://schemas.openxmlformats.org/officeDocument/2006/relationships/table" Target="../tables/table26.xml"/><Relationship Id="rId24" Type="http://schemas.openxmlformats.org/officeDocument/2006/relationships/table" Target="../tables/table39.xml"/><Relationship Id="rId5" Type="http://schemas.openxmlformats.org/officeDocument/2006/relationships/table" Target="../tables/table20.xml"/><Relationship Id="rId15" Type="http://schemas.openxmlformats.org/officeDocument/2006/relationships/table" Target="../tables/table30.xml"/><Relationship Id="rId23" Type="http://schemas.openxmlformats.org/officeDocument/2006/relationships/table" Target="../tables/table38.xml"/><Relationship Id="rId10" Type="http://schemas.openxmlformats.org/officeDocument/2006/relationships/table" Target="../tables/table25.xml"/><Relationship Id="rId19" Type="http://schemas.openxmlformats.org/officeDocument/2006/relationships/table" Target="../tables/table34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Relationship Id="rId14" Type="http://schemas.openxmlformats.org/officeDocument/2006/relationships/table" Target="../tables/table29.xml"/><Relationship Id="rId22" Type="http://schemas.openxmlformats.org/officeDocument/2006/relationships/table" Target="../tables/table3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966"/>
  </sheetPr>
  <dimension ref="A1:G10"/>
  <sheetViews>
    <sheetView showGridLines="0" tabSelected="1" workbookViewId="0">
      <selection activeCell="C6" sqref="C6:D6"/>
    </sheetView>
  </sheetViews>
  <sheetFormatPr defaultColWidth="8.85546875" defaultRowHeight="15" customHeight="1"/>
  <cols>
    <col min="2" max="2" width="12" customWidth="1"/>
    <col min="3" max="3" width="32.85546875" customWidth="1"/>
    <col min="7" max="7" width="43.42578125" customWidth="1"/>
  </cols>
  <sheetData>
    <row r="1" spans="1:7" ht="42.75" customHeight="1">
      <c r="A1" s="45" t="s">
        <v>0</v>
      </c>
      <c r="B1" s="45"/>
      <c r="C1" s="33"/>
      <c r="D1" s="35" t="s">
        <v>1</v>
      </c>
      <c r="E1" s="35"/>
      <c r="G1" s="16" t="s">
        <v>2</v>
      </c>
    </row>
    <row r="2" spans="1:7" ht="42.75" customHeight="1">
      <c r="A2" s="44" t="s">
        <v>3</v>
      </c>
      <c r="B2" s="44"/>
      <c r="C2" s="17"/>
      <c r="D2" s="35" t="s">
        <v>1</v>
      </c>
      <c r="E2" s="35"/>
    </row>
    <row r="3" spans="1:7" ht="42.75" customHeight="1">
      <c r="A3" s="44" t="s">
        <v>4</v>
      </c>
      <c r="B3" s="44"/>
      <c r="C3" s="17"/>
      <c r="D3" s="35" t="s">
        <v>1</v>
      </c>
      <c r="E3" s="35"/>
    </row>
    <row r="4" spans="1:7" ht="62.25" customHeight="1" thickTop="1" thickBot="1">
      <c r="A4" s="46" t="s">
        <v>5</v>
      </c>
      <c r="B4" s="46"/>
      <c r="C4" s="46" t="s">
        <v>6</v>
      </c>
      <c r="D4" s="47"/>
    </row>
    <row r="5" spans="1:7" ht="19.899999999999999">
      <c r="A5" s="44" t="s">
        <v>7</v>
      </c>
      <c r="B5" s="44"/>
      <c r="C5" s="42"/>
      <c r="D5" s="42"/>
    </row>
    <row r="6" spans="1:7" ht="23.25" customHeight="1" thickTop="1" thickBot="1">
      <c r="A6" s="43" t="s">
        <v>8</v>
      </c>
      <c r="B6" s="43"/>
      <c r="C6" s="43"/>
      <c r="D6" s="43"/>
      <c r="F6" s="15"/>
    </row>
    <row r="7" spans="1:7" ht="21" thickTop="1" thickBot="1">
      <c r="A7" s="43" t="s">
        <v>9</v>
      </c>
      <c r="B7" s="43"/>
      <c r="C7" s="43"/>
      <c r="D7" s="43"/>
    </row>
    <row r="8" spans="1:7" ht="21" thickTop="1" thickBot="1">
      <c r="A8" s="43" t="s">
        <v>10</v>
      </c>
      <c r="B8" s="43"/>
      <c r="C8" s="43"/>
      <c r="D8" s="43"/>
    </row>
    <row r="9" spans="1:7" ht="21" thickTop="1" thickBot="1">
      <c r="A9" s="43" t="s">
        <v>11</v>
      </c>
      <c r="B9" s="43"/>
      <c r="C9" s="43"/>
      <c r="D9" s="43"/>
    </row>
    <row r="10" spans="1:7" ht="15" customHeight="1" thickTop="1"/>
  </sheetData>
  <sheetProtection sheet="1" objects="1" scenarios="1"/>
  <protectedRanges>
    <protectedRange sqref="C5:D9" name="Rango5"/>
    <protectedRange sqref="C4" name="Rango4"/>
    <protectedRange sqref="C1:C3" name="Rango3"/>
    <protectedRange sqref="G1" name="Rango2"/>
    <protectedRange sqref="E1:E3" name="Rango1"/>
  </protectedRanges>
  <mergeCells count="15">
    <mergeCell ref="A8:B8"/>
    <mergeCell ref="A9:B9"/>
    <mergeCell ref="C6:D6"/>
    <mergeCell ref="C7:D7"/>
    <mergeCell ref="C8:D8"/>
    <mergeCell ref="C9:D9"/>
    <mergeCell ref="A6:B6"/>
    <mergeCell ref="C5:D5"/>
    <mergeCell ref="A7:B7"/>
    <mergeCell ref="A5:B5"/>
    <mergeCell ref="A1:B1"/>
    <mergeCell ref="A2:B2"/>
    <mergeCell ref="A3:B3"/>
    <mergeCell ref="A4:B4"/>
    <mergeCell ref="C4:D4"/>
  </mergeCells>
  <dataValidations count="7">
    <dataValidation type="date" allowBlank="1" showInputMessage="1" showErrorMessage="1" promptTitle="Fecha" prompt="Inserta una fecha en formato DD/MM/YY" sqref="C5:D5" xr:uid="{00000000-0002-0000-0000-000000000000}">
      <formula1>45170</formula1>
      <formula2>49490</formula2>
    </dataValidation>
    <dataValidation type="list" allowBlank="1" showInputMessage="1" showErrorMessage="1" promptTitle="Grupo" prompt="Selecciona el ciclo formativo del listado." sqref="C4:D4" xr:uid="{00000000-0002-0000-0000-000001000000}">
      <formula1>CICLO_FORMATIVO</formula1>
    </dataValidation>
    <dataValidation allowBlank="1" showInputMessage="1" showErrorMessage="1" promptTitle="Alumno" prompt="Inserte Nombre y apellidos de cada alumno del proyecto." sqref="C1:C3" xr:uid="{00000000-0002-0000-0000-000002000000}"/>
    <dataValidation type="whole" allowBlank="1" showInputMessage="1" showErrorMessage="1" promptTitle="Expediente" prompt="Inserte el número de expediente del alumno." sqref="E1:E3" xr:uid="{00000000-0002-0000-0000-000003000000}">
      <formula1>1</formula1>
      <formula2>10000</formula2>
    </dataValidation>
    <dataValidation allowBlank="1" showInputMessage="1" showErrorMessage="1" promptTitle="Título" prompt="Escriba el nombre del título del proyecto." sqref="G1" xr:uid="{00000000-0002-0000-0000-000004000000}"/>
    <dataValidation allowBlank="1" showInputMessage="1" showErrorMessage="1" promptTitle="Profesor" prompt="Escribe el nombre del resto de profesores que van a evaluar el proyecto." sqref="C7:D9" xr:uid="{00000000-0002-0000-0000-000005000000}"/>
    <dataValidation allowBlank="1" showInputMessage="1" showErrorMessage="1" promptTitle="Profesor" prompt="Escribe el nombre del tutor del proyecto." sqref="C6:D6" xr:uid="{00000000-0002-0000-0000-000006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65911"/>
  </sheetPr>
  <dimension ref="A1:F94"/>
  <sheetViews>
    <sheetView showGridLines="0" workbookViewId="0">
      <selection activeCell="E93" sqref="E93"/>
    </sheetView>
  </sheetViews>
  <sheetFormatPr defaultColWidth="11.42578125" defaultRowHeight="15" customHeight="1"/>
  <cols>
    <col min="1" max="1" width="48.7109375" customWidth="1"/>
    <col min="2" max="2" width="19.42578125" customWidth="1"/>
    <col min="5" max="5" width="31.28515625" customWidth="1"/>
    <col min="6" max="6" width="38.7109375" bestFit="1" customWidth="1"/>
  </cols>
  <sheetData>
    <row r="1" spans="1:6" ht="40.5" customHeight="1">
      <c r="A1" s="45" t="str">
        <f>CONCATENATE('DATOS PROYECTO'!C1,","," ",'DATOS PROYECTO'!C2,","," ",'DATOS PROYECTO'!C3,".")</f>
        <v>, , .</v>
      </c>
      <c r="B1" s="45"/>
      <c r="C1" s="45"/>
      <c r="E1" s="50" t="str">
        <f>'DATOS PROYECTO'!G1</f>
        <v>Título del proyecto</v>
      </c>
      <c r="F1" s="51"/>
    </row>
    <row r="2" spans="1:6" ht="36.6" customHeight="1">
      <c r="A2" s="48" t="str">
        <f>'DATOS PROYECTO'!C4</f>
        <v>CFGS HIGIENE BUCODENTAL SEMIPRESENCIAL</v>
      </c>
      <c r="B2" s="48"/>
      <c r="C2" s="48"/>
      <c r="E2" s="9"/>
      <c r="F2" s="9"/>
    </row>
    <row r="3" spans="1:6" ht="21" customHeight="1">
      <c r="A3" s="49">
        <f>'DATOS PROYECTO'!C5</f>
        <v>0</v>
      </c>
      <c r="B3" s="49"/>
    </row>
    <row r="4" spans="1:6" ht="19.899999999999999">
      <c r="A4" s="43">
        <f>'DATOS PROYECTO'!C6</f>
        <v>0</v>
      </c>
      <c r="B4" s="43"/>
    </row>
    <row r="5" spans="1:6" thickTop="1"/>
    <row r="6" spans="1:6" ht="28.15" customHeight="1">
      <c r="A6" s="1" t="s">
        <v>12</v>
      </c>
      <c r="B6" s="2" t="s">
        <v>13</v>
      </c>
      <c r="E6" s="2" t="s">
        <v>14</v>
      </c>
    </row>
    <row r="7" spans="1:6" ht="28.15" customHeight="1">
      <c r="A7" s="4" t="s">
        <v>15</v>
      </c>
      <c r="B7" s="5"/>
      <c r="E7" s="9" t="str">
        <f>IF(ISERR(B21*0.2)," ",B21*0.2)</f>
        <v xml:space="preserve"> </v>
      </c>
    </row>
    <row r="8" spans="1:6" ht="14.45">
      <c r="A8" s="41" t="s">
        <v>16</v>
      </c>
      <c r="B8" t="e">
        <f>AVERAGE(B9:B16)</f>
        <v>#DIV/0!</v>
      </c>
    </row>
    <row r="9" spans="1:6" ht="14.45">
      <c r="A9" s="6" t="s">
        <v>17</v>
      </c>
    </row>
    <row r="10" spans="1:6" ht="14.45">
      <c r="A10" s="6" t="s">
        <v>18</v>
      </c>
    </row>
    <row r="11" spans="1:6" ht="14.45">
      <c r="A11" s="6" t="s">
        <v>19</v>
      </c>
    </row>
    <row r="12" spans="1:6" ht="14.45">
      <c r="A12" s="6" t="s">
        <v>20</v>
      </c>
    </row>
    <row r="13" spans="1:6" ht="14.45">
      <c r="A13" s="6" t="s">
        <v>21</v>
      </c>
    </row>
    <row r="14" spans="1:6" ht="14.45">
      <c r="A14" s="6" t="s">
        <v>22</v>
      </c>
    </row>
    <row r="15" spans="1:6" ht="14.45">
      <c r="A15" s="6" t="s">
        <v>23</v>
      </c>
    </row>
    <row r="16" spans="1:6" ht="14.45">
      <c r="A16" s="6" t="s">
        <v>24</v>
      </c>
    </row>
    <row r="17" spans="1:5" ht="14.45">
      <c r="A17" s="3" t="s">
        <v>25</v>
      </c>
    </row>
    <row r="18" spans="1:5" ht="14.45">
      <c r="A18" s="3" t="s">
        <v>26</v>
      </c>
    </row>
    <row r="19" spans="1:5" ht="14.45">
      <c r="A19" s="3" t="s">
        <v>27</v>
      </c>
    </row>
    <row r="20" spans="1:5" ht="14.45">
      <c r="A20" s="3" t="s">
        <v>28</v>
      </c>
    </row>
    <row r="21" spans="1:5" ht="14.45">
      <c r="B21" s="9" t="e">
        <f>AVERAGE(B8,B17,B18,B19,B20)</f>
        <v>#DIV/0!</v>
      </c>
    </row>
    <row r="25" spans="1:5" ht="41.25" customHeight="1">
      <c r="A25" s="45" t="str">
        <f>CONCATENATE('DATOS PROYECTO'!C1,","," ",'DATOS PROYECTO'!C2,","," ",'DATOS PROYECTO'!C3,".")</f>
        <v>, , .</v>
      </c>
      <c r="B25" s="45"/>
      <c r="C25" s="45"/>
    </row>
    <row r="26" spans="1:5" ht="19.899999999999999">
      <c r="A26" s="48" t="str">
        <f>A2</f>
        <v>CFGS HIGIENE BUCODENTAL SEMIPRESENCIAL</v>
      </c>
      <c r="B26" s="48"/>
      <c r="C26" s="48"/>
    </row>
    <row r="27" spans="1:5" ht="19.899999999999999">
      <c r="A27" s="49">
        <f>A3</f>
        <v>0</v>
      </c>
      <c r="B27" s="43"/>
    </row>
    <row r="28" spans="1:5" ht="19.899999999999999">
      <c r="A28" s="43">
        <f>'DATOS PROYECTO'!C7</f>
        <v>0</v>
      </c>
      <c r="B28" s="43"/>
    </row>
    <row r="30" spans="1:5" ht="21">
      <c r="A30" s="1" t="s">
        <v>12</v>
      </c>
      <c r="B30" s="2" t="s">
        <v>13</v>
      </c>
      <c r="E30" s="2" t="s">
        <v>14</v>
      </c>
    </row>
    <row r="31" spans="1:5" ht="21">
      <c r="A31" s="4" t="s">
        <v>15</v>
      </c>
      <c r="B31" s="5"/>
      <c r="E31" s="9" t="str">
        <f>IF(ISERR(B45*0.2)," ",B45*0.2)</f>
        <v xml:space="preserve"> </v>
      </c>
    </row>
    <row r="32" spans="1:5" ht="14.45">
      <c r="A32" s="3" t="s">
        <v>16</v>
      </c>
      <c r="B32" t="e">
        <f>AVERAGE(B33:B40)</f>
        <v>#DIV/0!</v>
      </c>
    </row>
    <row r="33" spans="1:2" ht="14.45">
      <c r="A33" s="6" t="s">
        <v>17</v>
      </c>
    </row>
    <row r="34" spans="1:2" ht="14.45">
      <c r="A34" s="6" t="s">
        <v>18</v>
      </c>
    </row>
    <row r="35" spans="1:2" ht="14.45">
      <c r="A35" s="6" t="s">
        <v>19</v>
      </c>
    </row>
    <row r="36" spans="1:2" ht="14.45">
      <c r="A36" s="6" t="s">
        <v>20</v>
      </c>
    </row>
    <row r="37" spans="1:2" ht="14.45">
      <c r="A37" s="6" t="s">
        <v>21</v>
      </c>
    </row>
    <row r="38" spans="1:2" ht="14.45">
      <c r="A38" s="6" t="s">
        <v>22</v>
      </c>
    </row>
    <row r="39" spans="1:2" ht="14.45">
      <c r="A39" s="6" t="s">
        <v>23</v>
      </c>
    </row>
    <row r="40" spans="1:2" ht="14.45">
      <c r="A40" s="6" t="s">
        <v>24</v>
      </c>
    </row>
    <row r="41" spans="1:2" ht="14.45">
      <c r="A41" s="3" t="s">
        <v>25</v>
      </c>
    </row>
    <row r="42" spans="1:2" ht="14.45">
      <c r="A42" s="3" t="s">
        <v>26</v>
      </c>
    </row>
    <row r="43" spans="1:2" ht="14.45">
      <c r="A43" s="3" t="s">
        <v>27</v>
      </c>
    </row>
    <row r="44" spans="1:2" ht="14.45">
      <c r="A44" s="3" t="s">
        <v>28</v>
      </c>
    </row>
    <row r="45" spans="1:2" ht="14.45">
      <c r="B45" s="9" t="e">
        <f>AVERAGE(B32,B41,B42,B43,B44)</f>
        <v>#DIV/0!</v>
      </c>
    </row>
    <row r="50" spans="1:5" ht="32.25" customHeight="1">
      <c r="A50" s="45" t="str">
        <f>CONCATENATE('DATOS PROYECTO'!C1,","," ",'DATOS PROYECTO'!C2,","," ",'DATOS PROYECTO'!C3,".")</f>
        <v>, , .</v>
      </c>
      <c r="B50" s="45"/>
      <c r="C50" s="45"/>
    </row>
    <row r="51" spans="1:5" ht="19.899999999999999">
      <c r="A51" s="48" t="str">
        <f>A26</f>
        <v>CFGS HIGIENE BUCODENTAL SEMIPRESENCIAL</v>
      </c>
      <c r="B51" s="48"/>
      <c r="C51" s="48"/>
    </row>
    <row r="52" spans="1:5" ht="19.899999999999999">
      <c r="A52" s="49">
        <f>A27</f>
        <v>0</v>
      </c>
      <c r="B52" s="43"/>
    </row>
    <row r="53" spans="1:5" ht="19.899999999999999">
      <c r="A53" s="43">
        <f>'DATOS PROYECTO'!C8</f>
        <v>0</v>
      </c>
      <c r="B53" s="43"/>
    </row>
    <row r="55" spans="1:5" ht="21">
      <c r="A55" s="1" t="s">
        <v>12</v>
      </c>
      <c r="B55" s="2" t="s">
        <v>13</v>
      </c>
      <c r="E55" s="2" t="s">
        <v>14</v>
      </c>
    </row>
    <row r="56" spans="1:5" ht="21">
      <c r="A56" s="4" t="s">
        <v>15</v>
      </c>
      <c r="B56" s="5"/>
      <c r="E56" s="9" t="str">
        <f>IF(ISERR(B70*0.2)," ",B70*0.2)</f>
        <v xml:space="preserve"> </v>
      </c>
    </row>
    <row r="57" spans="1:5" ht="14.45">
      <c r="A57" s="3" t="s">
        <v>16</v>
      </c>
      <c r="B57" t="e">
        <f>AVERAGE(B58:B65)</f>
        <v>#DIV/0!</v>
      </c>
    </row>
    <row r="58" spans="1:5" ht="14.45">
      <c r="A58" s="6" t="s">
        <v>17</v>
      </c>
    </row>
    <row r="59" spans="1:5" ht="14.45">
      <c r="A59" s="6" t="s">
        <v>18</v>
      </c>
    </row>
    <row r="60" spans="1:5" ht="14.45">
      <c r="A60" s="6" t="s">
        <v>19</v>
      </c>
    </row>
    <row r="61" spans="1:5" ht="14.45">
      <c r="A61" s="6" t="s">
        <v>20</v>
      </c>
    </row>
    <row r="62" spans="1:5" ht="14.45">
      <c r="A62" s="6" t="s">
        <v>21</v>
      </c>
    </row>
    <row r="63" spans="1:5" ht="14.45">
      <c r="A63" s="6" t="s">
        <v>22</v>
      </c>
    </row>
    <row r="64" spans="1:5" ht="14.45">
      <c r="A64" s="6" t="s">
        <v>23</v>
      </c>
    </row>
    <row r="65" spans="1:5" ht="14.45">
      <c r="A65" s="6" t="s">
        <v>24</v>
      </c>
    </row>
    <row r="66" spans="1:5" ht="14.45">
      <c r="A66" s="3" t="s">
        <v>25</v>
      </c>
    </row>
    <row r="67" spans="1:5" ht="14.45">
      <c r="A67" s="3" t="s">
        <v>26</v>
      </c>
    </row>
    <row r="68" spans="1:5" ht="14.45">
      <c r="A68" s="3" t="s">
        <v>27</v>
      </c>
    </row>
    <row r="69" spans="1:5" ht="14.45">
      <c r="A69" s="3" t="s">
        <v>28</v>
      </c>
    </row>
    <row r="70" spans="1:5" ht="14.45">
      <c r="B70" s="9" t="e">
        <f>AVERAGE(B57,B66,B67,B68,B69)</f>
        <v>#DIV/0!</v>
      </c>
    </row>
    <row r="74" spans="1:5" ht="39" customHeight="1">
      <c r="A74" s="45" t="str">
        <f>CONCATENATE('DATOS PROYECTO'!C1,","," ",'DATOS PROYECTO'!C2,","," ",'DATOS PROYECTO'!C3,".")</f>
        <v>, , .</v>
      </c>
      <c r="B74" s="45"/>
      <c r="C74" s="45"/>
    </row>
    <row r="75" spans="1:5" ht="19.899999999999999">
      <c r="A75" s="48" t="str">
        <f>A51</f>
        <v>CFGS HIGIENE BUCODENTAL SEMIPRESENCIAL</v>
      </c>
      <c r="B75" s="48"/>
      <c r="C75" s="48"/>
    </row>
    <row r="76" spans="1:5" ht="19.899999999999999">
      <c r="A76" s="49">
        <f>A52</f>
        <v>0</v>
      </c>
      <c r="B76" s="43"/>
    </row>
    <row r="77" spans="1:5" ht="19.899999999999999">
      <c r="A77" s="43">
        <f>'DATOS PROYECTO'!C9</f>
        <v>0</v>
      </c>
      <c r="B77" s="43"/>
    </row>
    <row r="79" spans="1:5" ht="21">
      <c r="A79" s="1" t="s">
        <v>12</v>
      </c>
      <c r="B79" s="2" t="s">
        <v>13</v>
      </c>
      <c r="E79" s="2" t="s">
        <v>14</v>
      </c>
    </row>
    <row r="80" spans="1:5" ht="21">
      <c r="A80" s="4" t="s">
        <v>15</v>
      </c>
      <c r="B80" s="5"/>
      <c r="E80" s="9" t="str">
        <f>IF(ISERR(B94*0.2)," ",B94*0.2)</f>
        <v xml:space="preserve"> </v>
      </c>
    </row>
    <row r="81" spans="1:2" ht="14.45">
      <c r="A81" s="3" t="s">
        <v>16</v>
      </c>
      <c r="B81" t="e">
        <f>AVERAGE(B82:B89)</f>
        <v>#DIV/0!</v>
      </c>
    </row>
    <row r="82" spans="1:2" ht="14.45">
      <c r="A82" s="6" t="s">
        <v>17</v>
      </c>
    </row>
    <row r="83" spans="1:2" ht="14.45">
      <c r="A83" s="6" t="s">
        <v>18</v>
      </c>
    </row>
    <row r="84" spans="1:2" ht="14.45">
      <c r="A84" s="6" t="s">
        <v>19</v>
      </c>
    </row>
    <row r="85" spans="1:2" ht="14.45">
      <c r="A85" s="6" t="s">
        <v>20</v>
      </c>
    </row>
    <row r="86" spans="1:2" ht="14.45">
      <c r="A86" s="6" t="s">
        <v>21</v>
      </c>
    </row>
    <row r="87" spans="1:2" ht="14.45">
      <c r="A87" s="6" t="s">
        <v>22</v>
      </c>
    </row>
    <row r="88" spans="1:2" ht="14.45">
      <c r="A88" s="6" t="s">
        <v>23</v>
      </c>
    </row>
    <row r="89" spans="1:2" ht="14.45">
      <c r="A89" s="6" t="s">
        <v>24</v>
      </c>
    </row>
    <row r="90" spans="1:2" ht="14.45">
      <c r="A90" s="3" t="s">
        <v>25</v>
      </c>
    </row>
    <row r="91" spans="1:2" ht="14.45">
      <c r="A91" s="3" t="s">
        <v>26</v>
      </c>
    </row>
    <row r="92" spans="1:2" ht="14.45">
      <c r="A92" s="3" t="s">
        <v>27</v>
      </c>
    </row>
    <row r="93" spans="1:2" ht="14.45">
      <c r="A93" s="3" t="s">
        <v>28</v>
      </c>
    </row>
    <row r="94" spans="1:2" ht="14.45">
      <c r="B94" s="9" t="e">
        <f>AVERAGE(B81,B90,B91,B92,B93)</f>
        <v>#DIV/0!</v>
      </c>
    </row>
  </sheetData>
  <sheetProtection sheet="1" objects="1" scenarios="1"/>
  <protectedRanges>
    <protectedRange sqref="B58:B69" name="Rango3"/>
    <protectedRange sqref="B33:B44" name="Rango2"/>
    <protectedRange sqref="B9:B20" name="Rango1"/>
    <protectedRange sqref="B82:B89" name="Rango4"/>
  </protectedRanges>
  <mergeCells count="17">
    <mergeCell ref="E1:F1"/>
    <mergeCell ref="A28:B28"/>
    <mergeCell ref="A1:C1"/>
    <mergeCell ref="A2:C2"/>
    <mergeCell ref="A4:B4"/>
    <mergeCell ref="A25:C25"/>
    <mergeCell ref="A26:C26"/>
    <mergeCell ref="A3:B3"/>
    <mergeCell ref="A27:B27"/>
    <mergeCell ref="A75:C75"/>
    <mergeCell ref="A76:B76"/>
    <mergeCell ref="A77:B77"/>
    <mergeCell ref="A50:C50"/>
    <mergeCell ref="A51:C51"/>
    <mergeCell ref="A52:B52"/>
    <mergeCell ref="A53:B53"/>
    <mergeCell ref="A74:C74"/>
  </mergeCells>
  <dataValidations count="1">
    <dataValidation type="list" allowBlank="1" showInputMessage="1" showErrorMessage="1" sqref="B9:B20 B33:B44 B58:B69 B82:B93" xr:uid="{00000000-0002-0000-0100-000000000000}">
      <formula1>"1,2,3,4,5,6,7,8,9,10"</formula1>
    </dataValidation>
  </dataValidation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75B5"/>
  </sheetPr>
  <dimension ref="A1:F114"/>
  <sheetViews>
    <sheetView showGridLines="0" topLeftCell="A107" workbookViewId="0">
      <selection activeCell="B12" sqref="B12"/>
    </sheetView>
  </sheetViews>
  <sheetFormatPr defaultColWidth="11.42578125" defaultRowHeight="14.45"/>
  <cols>
    <col min="1" max="1" width="48.7109375" customWidth="1"/>
    <col min="2" max="2" width="19.42578125" customWidth="1"/>
    <col min="5" max="5" width="34.28515625" bestFit="1" customWidth="1"/>
    <col min="6" max="6" width="23" customWidth="1"/>
  </cols>
  <sheetData>
    <row r="1" spans="1:6" ht="36" customHeight="1">
      <c r="A1" s="52" t="str">
        <f>CONCATENATE('DATOS PROYECTO'!C1,","," ",'DATOS PROYECTO'!C2,","," ",'DATOS PROYECTO'!C3,".")</f>
        <v>, , .</v>
      </c>
      <c r="B1" s="52"/>
      <c r="C1" s="52"/>
      <c r="E1" s="50" t="str">
        <f>'DATOS PROYECTO'!G1</f>
        <v>Título del proyecto</v>
      </c>
      <c r="F1" s="51"/>
    </row>
    <row r="2" spans="1:6" ht="36.6" customHeight="1">
      <c r="A2" s="48" t="str">
        <f>'DATOS PROYECTO'!C4</f>
        <v>CFGS HIGIENE BUCODENTAL SEMIPRESENCIAL</v>
      </c>
      <c r="B2" s="48"/>
      <c r="C2" s="48"/>
    </row>
    <row r="3" spans="1:6" ht="21" customHeight="1">
      <c r="A3" s="49">
        <f>'DATOS PROYECTO'!C5</f>
        <v>0</v>
      </c>
      <c r="B3" s="49"/>
    </row>
    <row r="4" spans="1:6" ht="19.899999999999999">
      <c r="A4" s="43">
        <f>'DATOS PROYECTO'!C6</f>
        <v>0</v>
      </c>
      <c r="B4" s="43"/>
    </row>
    <row r="5" spans="1:6" ht="15" thickTop="1"/>
    <row r="6" spans="1:6" ht="28.15" customHeight="1">
      <c r="A6" s="1" t="s">
        <v>12</v>
      </c>
      <c r="B6" s="2" t="s">
        <v>13</v>
      </c>
      <c r="E6" s="2" t="s">
        <v>14</v>
      </c>
    </row>
    <row r="7" spans="1:6" ht="21">
      <c r="A7" s="5" t="s">
        <v>29</v>
      </c>
      <c r="B7" s="5"/>
      <c r="E7" s="9" t="str">
        <f>IF(ISERR(B26*0.5)," ",B26*0.5)</f>
        <v xml:space="preserve"> </v>
      </c>
    </row>
    <row r="8" spans="1:6">
      <c r="A8" s="3" t="s">
        <v>30</v>
      </c>
      <c r="B8" t="e">
        <f t="shared" ref="B8" si="0">AVERAGE(B9:B16)</f>
        <v>#DIV/0!</v>
      </c>
    </row>
    <row r="9" spans="1:6">
      <c r="A9" s="6" t="s">
        <v>31</v>
      </c>
    </row>
    <row r="10" spans="1:6">
      <c r="A10" s="6" t="s">
        <v>32</v>
      </c>
    </row>
    <row r="11" spans="1:6">
      <c r="A11" s="6" t="s">
        <v>33</v>
      </c>
    </row>
    <row r="12" spans="1:6">
      <c r="A12" s="6" t="s">
        <v>34</v>
      </c>
    </row>
    <row r="13" spans="1:6">
      <c r="A13" s="6" t="s">
        <v>35</v>
      </c>
    </row>
    <row r="14" spans="1:6">
      <c r="A14" s="6" t="s">
        <v>36</v>
      </c>
    </row>
    <row r="15" spans="1:6">
      <c r="A15" s="6" t="s">
        <v>37</v>
      </c>
    </row>
    <row r="16" spans="1:6">
      <c r="A16" s="6" t="s">
        <v>38</v>
      </c>
    </row>
    <row r="17" spans="1:3">
      <c r="A17" s="3" t="s">
        <v>39</v>
      </c>
    </row>
    <row r="18" spans="1:3">
      <c r="A18" s="3" t="s">
        <v>40</v>
      </c>
    </row>
    <row r="19" spans="1:3" ht="28.9">
      <c r="A19" s="7" t="s">
        <v>41</v>
      </c>
    </row>
    <row r="20" spans="1:3">
      <c r="A20" s="3" t="s">
        <v>42</v>
      </c>
    </row>
    <row r="21" spans="1:3">
      <c r="A21" s="3" t="s">
        <v>43</v>
      </c>
      <c r="B21" t="e">
        <f>AVERAGE(B22:B25)</f>
        <v>#DIV/0!</v>
      </c>
    </row>
    <row r="22" spans="1:3">
      <c r="A22" s="6" t="s">
        <v>44</v>
      </c>
    </row>
    <row r="23" spans="1:3">
      <c r="A23" s="6" t="s">
        <v>45</v>
      </c>
    </row>
    <row r="24" spans="1:3">
      <c r="A24" s="6" t="s">
        <v>46</v>
      </c>
    </row>
    <row r="25" spans="1:3">
      <c r="A25" s="6" t="s">
        <v>47</v>
      </c>
    </row>
    <row r="26" spans="1:3">
      <c r="B26" s="9" t="e">
        <f>AVERAGE(B8,B17,B18,B19,B20,B21)</f>
        <v>#DIV/0!</v>
      </c>
    </row>
    <row r="30" spans="1:3" ht="35.25" customHeight="1">
      <c r="A30" s="52" t="str">
        <f>A1</f>
        <v>, , .</v>
      </c>
      <c r="B30" s="52"/>
      <c r="C30" s="52"/>
    </row>
    <row r="31" spans="1:3" ht="19.899999999999999">
      <c r="A31" s="48" t="str">
        <f>A2</f>
        <v>CFGS HIGIENE BUCODENTAL SEMIPRESENCIAL</v>
      </c>
      <c r="B31" s="48"/>
      <c r="C31" s="48"/>
    </row>
    <row r="32" spans="1:3" ht="19.899999999999999">
      <c r="A32" s="49">
        <f>A3</f>
        <v>0</v>
      </c>
      <c r="B32" s="43"/>
    </row>
    <row r="33" spans="1:5" ht="19.899999999999999">
      <c r="A33" s="43">
        <f>'DATOS PROYECTO'!C7</f>
        <v>0</v>
      </c>
      <c r="B33" s="43"/>
    </row>
    <row r="35" spans="1:5" ht="21">
      <c r="A35" s="1" t="s">
        <v>12</v>
      </c>
      <c r="B35" s="2" t="s">
        <v>13</v>
      </c>
      <c r="E35" s="2" t="s">
        <v>14</v>
      </c>
    </row>
    <row r="36" spans="1:5" ht="21">
      <c r="A36" s="5" t="s">
        <v>29</v>
      </c>
      <c r="B36" s="5"/>
      <c r="E36" s="9" t="str">
        <f>IF(ISERR(B55*0.5)," ",B55*0.5)</f>
        <v xml:space="preserve"> </v>
      </c>
    </row>
    <row r="37" spans="1:5">
      <c r="A37" s="3" t="s">
        <v>30</v>
      </c>
      <c r="B37" t="e">
        <f t="shared" ref="B37" si="1">AVERAGE(B38:B45)</f>
        <v>#DIV/0!</v>
      </c>
    </row>
    <row r="38" spans="1:5">
      <c r="A38" s="6" t="s">
        <v>31</v>
      </c>
    </row>
    <row r="39" spans="1:5">
      <c r="A39" s="6" t="s">
        <v>32</v>
      </c>
    </row>
    <row r="40" spans="1:5">
      <c r="A40" s="6" t="s">
        <v>33</v>
      </c>
    </row>
    <row r="41" spans="1:5">
      <c r="A41" s="6" t="s">
        <v>34</v>
      </c>
    </row>
    <row r="42" spans="1:5">
      <c r="A42" s="6" t="s">
        <v>35</v>
      </c>
    </row>
    <row r="43" spans="1:5">
      <c r="A43" s="6" t="s">
        <v>36</v>
      </c>
    </row>
    <row r="44" spans="1:5">
      <c r="A44" s="6" t="s">
        <v>37</v>
      </c>
    </row>
    <row r="45" spans="1:5">
      <c r="A45" s="6" t="s">
        <v>38</v>
      </c>
    </row>
    <row r="46" spans="1:5">
      <c r="A46" s="3" t="s">
        <v>39</v>
      </c>
    </row>
    <row r="47" spans="1:5">
      <c r="A47" s="3" t="s">
        <v>40</v>
      </c>
    </row>
    <row r="48" spans="1:5" ht="28.9">
      <c r="A48" s="7" t="s">
        <v>41</v>
      </c>
    </row>
    <row r="49" spans="1:3">
      <c r="A49" s="3" t="s">
        <v>42</v>
      </c>
    </row>
    <row r="50" spans="1:3">
      <c r="A50" s="3" t="s">
        <v>43</v>
      </c>
      <c r="B50" t="e">
        <f>AVERAGE(B51:B54)</f>
        <v>#DIV/0!</v>
      </c>
    </row>
    <row r="51" spans="1:3">
      <c r="A51" s="6" t="s">
        <v>44</v>
      </c>
    </row>
    <row r="52" spans="1:3">
      <c r="A52" s="6" t="s">
        <v>45</v>
      </c>
    </row>
    <row r="53" spans="1:3">
      <c r="A53" s="6" t="s">
        <v>46</v>
      </c>
    </row>
    <row r="54" spans="1:3">
      <c r="A54" s="6" t="s">
        <v>47</v>
      </c>
    </row>
    <row r="55" spans="1:3">
      <c r="B55" s="9" t="e">
        <f>AVERAGE(B37,B46,B47,B48,B49,B50)</f>
        <v>#DIV/0!</v>
      </c>
    </row>
    <row r="60" spans="1:3" ht="29.25" customHeight="1">
      <c r="A60" s="52" t="str">
        <f>A30</f>
        <v>, , .</v>
      </c>
      <c r="B60" s="52"/>
      <c r="C60" s="52"/>
    </row>
    <row r="61" spans="1:3" ht="19.899999999999999">
      <c r="A61" s="53" t="str">
        <f>A31</f>
        <v>CFGS HIGIENE BUCODENTAL SEMIPRESENCIAL</v>
      </c>
      <c r="B61" s="54"/>
      <c r="C61" s="54"/>
    </row>
    <row r="62" spans="1:3" ht="19.899999999999999">
      <c r="A62" s="49">
        <f>A32</f>
        <v>0</v>
      </c>
      <c r="B62" s="43"/>
    </row>
    <row r="63" spans="1:3" ht="19.899999999999999">
      <c r="A63" s="43">
        <f>'DATOS PROYECTO'!C8</f>
        <v>0</v>
      </c>
      <c r="B63" s="43"/>
    </row>
    <row r="65" spans="1:5" ht="21">
      <c r="A65" s="1" t="s">
        <v>12</v>
      </c>
      <c r="B65" s="2" t="s">
        <v>13</v>
      </c>
      <c r="E65" s="2" t="s">
        <v>14</v>
      </c>
    </row>
    <row r="66" spans="1:5" ht="21">
      <c r="A66" s="5" t="s">
        <v>29</v>
      </c>
      <c r="B66" s="5"/>
      <c r="E66" s="9" t="str">
        <f>IF(ISERR(B85*0.5)," ",B85*0.5)</f>
        <v xml:space="preserve"> </v>
      </c>
    </row>
    <row r="67" spans="1:5">
      <c r="A67" s="3" t="s">
        <v>30</v>
      </c>
      <c r="B67" t="e">
        <f t="shared" ref="B67" si="2">AVERAGE(B68:B75)</f>
        <v>#DIV/0!</v>
      </c>
    </row>
    <row r="68" spans="1:5">
      <c r="A68" s="6" t="s">
        <v>31</v>
      </c>
    </row>
    <row r="69" spans="1:5">
      <c r="A69" s="6" t="s">
        <v>32</v>
      </c>
    </row>
    <row r="70" spans="1:5">
      <c r="A70" s="6" t="s">
        <v>33</v>
      </c>
    </row>
    <row r="71" spans="1:5">
      <c r="A71" s="6" t="s">
        <v>34</v>
      </c>
    </row>
    <row r="72" spans="1:5">
      <c r="A72" s="6" t="s">
        <v>35</v>
      </c>
    </row>
    <row r="73" spans="1:5">
      <c r="A73" s="6" t="s">
        <v>36</v>
      </c>
    </row>
    <row r="74" spans="1:5">
      <c r="A74" s="6" t="s">
        <v>37</v>
      </c>
    </row>
    <row r="75" spans="1:5">
      <c r="A75" s="6" t="s">
        <v>38</v>
      </c>
    </row>
    <row r="76" spans="1:5">
      <c r="A76" s="3" t="s">
        <v>39</v>
      </c>
    </row>
    <row r="77" spans="1:5">
      <c r="A77" s="3" t="s">
        <v>40</v>
      </c>
    </row>
    <row r="78" spans="1:5" ht="28.9">
      <c r="A78" s="7" t="s">
        <v>41</v>
      </c>
    </row>
    <row r="79" spans="1:5">
      <c r="A79" s="3" t="s">
        <v>42</v>
      </c>
    </row>
    <row r="80" spans="1:5">
      <c r="A80" s="3" t="s">
        <v>43</v>
      </c>
      <c r="B80" t="e">
        <f>AVERAGE(B81:B84)</f>
        <v>#DIV/0!</v>
      </c>
    </row>
    <row r="81" spans="1:5">
      <c r="A81" s="6" t="s">
        <v>44</v>
      </c>
    </row>
    <row r="82" spans="1:5">
      <c r="A82" s="6" t="s">
        <v>45</v>
      </c>
    </row>
    <row r="83" spans="1:5">
      <c r="A83" s="6" t="s">
        <v>46</v>
      </c>
    </row>
    <row r="84" spans="1:5">
      <c r="A84" s="6" t="s">
        <v>47</v>
      </c>
    </row>
    <row r="85" spans="1:5">
      <c r="B85" s="9" t="e">
        <f>AVERAGE(B67,B76,B77,B78,B79,B80)</f>
        <v>#DIV/0!</v>
      </c>
    </row>
    <row r="89" spans="1:5" ht="27.75" customHeight="1">
      <c r="A89" s="52" t="str">
        <f>A60</f>
        <v>, , .</v>
      </c>
      <c r="B89" s="52"/>
      <c r="C89" s="52"/>
    </row>
    <row r="90" spans="1:5" ht="19.899999999999999">
      <c r="A90" s="54" t="str">
        <f>A61</f>
        <v>CFGS HIGIENE BUCODENTAL SEMIPRESENCIAL</v>
      </c>
      <c r="B90" s="54"/>
      <c r="C90" s="54"/>
    </row>
    <row r="91" spans="1:5" ht="19.899999999999999">
      <c r="A91" s="49">
        <f>A62</f>
        <v>0</v>
      </c>
      <c r="B91" s="43"/>
    </row>
    <row r="92" spans="1:5" ht="19.899999999999999">
      <c r="A92" s="43">
        <f>'DATOS PROYECTO'!C9</f>
        <v>0</v>
      </c>
      <c r="B92" s="43"/>
    </row>
    <row r="94" spans="1:5" ht="21">
      <c r="A94" s="1" t="s">
        <v>12</v>
      </c>
      <c r="B94" s="2" t="s">
        <v>13</v>
      </c>
      <c r="E94" s="2" t="s">
        <v>14</v>
      </c>
    </row>
    <row r="95" spans="1:5" ht="21">
      <c r="A95" s="5" t="s">
        <v>29</v>
      </c>
      <c r="B95" s="5"/>
      <c r="E95" s="9" t="str">
        <f>IF(ISERR(B114*0.5)," ",B114*0.5)</f>
        <v xml:space="preserve"> </v>
      </c>
    </row>
    <row r="96" spans="1:5">
      <c r="A96" s="3" t="s">
        <v>30</v>
      </c>
      <c r="B96" t="e">
        <f t="shared" ref="B96" si="3">AVERAGE(B97:B104)</f>
        <v>#DIV/0!</v>
      </c>
    </row>
    <row r="97" spans="1:2">
      <c r="A97" s="6" t="s">
        <v>31</v>
      </c>
    </row>
    <row r="98" spans="1:2">
      <c r="A98" s="6" t="s">
        <v>32</v>
      </c>
    </row>
    <row r="99" spans="1:2">
      <c r="A99" s="6" t="s">
        <v>33</v>
      </c>
    </row>
    <row r="100" spans="1:2">
      <c r="A100" s="6" t="s">
        <v>34</v>
      </c>
    </row>
    <row r="101" spans="1:2">
      <c r="A101" s="6" t="s">
        <v>35</v>
      </c>
    </row>
    <row r="102" spans="1:2">
      <c r="A102" s="6" t="s">
        <v>36</v>
      </c>
    </row>
    <row r="103" spans="1:2">
      <c r="A103" s="6" t="s">
        <v>37</v>
      </c>
    </row>
    <row r="104" spans="1:2">
      <c r="A104" s="6" t="s">
        <v>38</v>
      </c>
    </row>
    <row r="105" spans="1:2">
      <c r="A105" s="3" t="s">
        <v>39</v>
      </c>
    </row>
    <row r="106" spans="1:2">
      <c r="A106" s="3" t="s">
        <v>40</v>
      </c>
    </row>
    <row r="107" spans="1:2" ht="28.9">
      <c r="A107" s="7" t="s">
        <v>41</v>
      </c>
    </row>
    <row r="108" spans="1:2">
      <c r="A108" s="3" t="s">
        <v>42</v>
      </c>
    </row>
    <row r="109" spans="1:2">
      <c r="A109" s="3" t="s">
        <v>43</v>
      </c>
      <c r="B109" t="e">
        <f>AVERAGE(B110:B113)</f>
        <v>#DIV/0!</v>
      </c>
    </row>
    <row r="110" spans="1:2">
      <c r="A110" s="6" t="s">
        <v>44</v>
      </c>
    </row>
    <row r="111" spans="1:2">
      <c r="A111" s="6" t="s">
        <v>45</v>
      </c>
    </row>
    <row r="112" spans="1:2">
      <c r="A112" s="6" t="s">
        <v>46</v>
      </c>
    </row>
    <row r="113" spans="1:2">
      <c r="A113" s="6" t="s">
        <v>47</v>
      </c>
    </row>
    <row r="114" spans="1:2">
      <c r="B114" s="9" t="e">
        <f>AVERAGE(B96,B105,B106,B107,B108,B109)</f>
        <v>#DIV/0!</v>
      </c>
    </row>
  </sheetData>
  <sheetProtection sheet="1" objects="1" scenarios="1"/>
  <protectedRanges>
    <protectedRange sqref="B110:B113" name="Rango8"/>
    <protectedRange sqref="B97:B108" name="Rango7"/>
    <protectedRange sqref="B81:B84" name="Rango6"/>
    <protectedRange sqref="B68:B79" name="Rango5"/>
    <protectedRange sqref="B51:B54" name="Rango4"/>
    <protectedRange sqref="B38:B49" name="Rango3"/>
    <protectedRange sqref="B22:B25" name="Rango2"/>
    <protectedRange sqref="B9:B20" name="Rango1"/>
  </protectedRanges>
  <mergeCells count="17">
    <mergeCell ref="A91:B91"/>
    <mergeCell ref="A92:B92"/>
    <mergeCell ref="A61:C61"/>
    <mergeCell ref="A62:B62"/>
    <mergeCell ref="A63:B63"/>
    <mergeCell ref="A89:C89"/>
    <mergeCell ref="A90:C90"/>
    <mergeCell ref="A30:C30"/>
    <mergeCell ref="A31:C31"/>
    <mergeCell ref="A32:B32"/>
    <mergeCell ref="A33:B33"/>
    <mergeCell ref="A60:C60"/>
    <mergeCell ref="E1:F1"/>
    <mergeCell ref="A1:C1"/>
    <mergeCell ref="A2:C2"/>
    <mergeCell ref="A4:B4"/>
    <mergeCell ref="A3:B3"/>
  </mergeCells>
  <dataValidations count="1">
    <dataValidation type="list" allowBlank="1" showInputMessage="1" showErrorMessage="1" sqref="B9:B20 B22:B25 B38:B49 B51:B54 B68:B79 B81:B84 B97:B108 B110:B113" xr:uid="{00000000-0002-0000-0200-000000000000}">
      <formula1>"1,2,3,4,5,6,7,8,9,10"</formula1>
    </dataValidation>
  </dataValidation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08080"/>
  </sheetPr>
  <dimension ref="A1:Y73"/>
  <sheetViews>
    <sheetView showGridLines="0" topLeftCell="A5" workbookViewId="0">
      <selection activeCell="H19" sqref="H19"/>
    </sheetView>
  </sheetViews>
  <sheetFormatPr defaultColWidth="11.42578125" defaultRowHeight="15" customHeight="1"/>
  <cols>
    <col min="1" max="1" width="48.7109375" customWidth="1"/>
    <col min="2" max="2" width="19.42578125" customWidth="1"/>
    <col min="5" max="5" width="34.28515625" bestFit="1" customWidth="1"/>
    <col min="6" max="6" width="22.85546875" customWidth="1"/>
    <col min="7" max="7" width="43.140625" customWidth="1"/>
    <col min="8" max="8" width="18.42578125" customWidth="1"/>
    <col min="9" max="9" width="9.7109375" customWidth="1"/>
    <col min="10" max="10" width="8.140625" customWidth="1"/>
    <col min="11" max="11" width="29.42578125" customWidth="1"/>
    <col min="14" max="14" width="38.42578125" customWidth="1"/>
    <col min="15" max="15" width="27.28515625" customWidth="1"/>
    <col min="16" max="16" width="9.7109375" customWidth="1"/>
    <col min="17" max="17" width="6.28515625" customWidth="1"/>
    <col min="18" max="18" width="32.85546875" customWidth="1"/>
    <col min="21" max="21" width="41.42578125" customWidth="1"/>
    <col min="22" max="22" width="17.7109375" customWidth="1"/>
    <col min="25" max="25" width="31.7109375" customWidth="1"/>
  </cols>
  <sheetData>
    <row r="1" spans="1:25" ht="48" customHeight="1">
      <c r="E1" s="50" t="str">
        <f>'DATOS PROYECTO'!G1</f>
        <v>Título del proyecto</v>
      </c>
      <c r="F1" s="51"/>
    </row>
    <row r="2" spans="1:25" ht="35.25" customHeight="1">
      <c r="A2" s="55">
        <f>'DATOS PROYECTO'!C1</f>
        <v>0</v>
      </c>
      <c r="B2" s="55"/>
      <c r="C2" s="55"/>
      <c r="G2" s="55">
        <f>A2</f>
        <v>0</v>
      </c>
      <c r="H2" s="55"/>
      <c r="I2" s="55"/>
      <c r="N2" s="55">
        <f>G2</f>
        <v>0</v>
      </c>
      <c r="O2" s="55"/>
      <c r="P2" s="55"/>
      <c r="U2" s="55">
        <f>N2</f>
        <v>0</v>
      </c>
      <c r="V2" s="55"/>
      <c r="W2" s="55"/>
    </row>
    <row r="3" spans="1:25" ht="36.6" customHeight="1">
      <c r="A3" s="48" t="str">
        <f>'DATOS PROYECTO'!C4</f>
        <v>CFGS HIGIENE BUCODENTAL SEMIPRESENCIAL</v>
      </c>
      <c r="B3" s="48"/>
      <c r="C3" s="48"/>
      <c r="G3" s="48" t="str">
        <f>A3</f>
        <v>CFGS HIGIENE BUCODENTAL SEMIPRESENCIAL</v>
      </c>
      <c r="H3" s="48"/>
      <c r="I3" s="48"/>
      <c r="N3" s="48" t="str">
        <f>G3</f>
        <v>CFGS HIGIENE BUCODENTAL SEMIPRESENCIAL</v>
      </c>
      <c r="O3" s="48"/>
      <c r="P3" s="48"/>
      <c r="U3" s="48" t="str">
        <f>N3</f>
        <v>CFGS HIGIENE BUCODENTAL SEMIPRESENCIAL</v>
      </c>
      <c r="V3" s="48"/>
      <c r="W3" s="48"/>
    </row>
    <row r="4" spans="1:25" ht="19.899999999999999">
      <c r="A4" s="49">
        <f>'DATOS PROYECTO'!C5</f>
        <v>0</v>
      </c>
      <c r="B4" s="49"/>
      <c r="G4" s="49">
        <f>A4</f>
        <v>0</v>
      </c>
      <c r="H4" s="49"/>
      <c r="N4" s="49">
        <f>G4</f>
        <v>0</v>
      </c>
      <c r="O4" s="49"/>
      <c r="U4" s="49">
        <f>N4</f>
        <v>0</v>
      </c>
      <c r="V4" s="49"/>
    </row>
    <row r="5" spans="1:25" ht="19.899999999999999">
      <c r="A5" s="43">
        <f>'DATOS PROYECTO'!C6</f>
        <v>0</v>
      </c>
      <c r="B5" s="43"/>
      <c r="G5" s="43">
        <f>'DATOS PROYECTO'!C7</f>
        <v>0</v>
      </c>
      <c r="H5" s="43"/>
      <c r="N5" s="43">
        <f>'DATOS PROYECTO'!C8</f>
        <v>0</v>
      </c>
      <c r="O5" s="43"/>
      <c r="U5" s="43">
        <f>'DATOS PROYECTO'!C9</f>
        <v>0</v>
      </c>
      <c r="V5" s="43"/>
    </row>
    <row r="6" spans="1:25" ht="19.899999999999999">
      <c r="A6" s="8"/>
      <c r="B6" s="8"/>
      <c r="G6" s="8"/>
      <c r="H6" s="8"/>
      <c r="N6" s="8"/>
      <c r="O6" s="8"/>
      <c r="U6" s="8"/>
      <c r="V6" s="8"/>
    </row>
    <row r="7" spans="1:25" ht="28.15" customHeight="1">
      <c r="A7" s="1" t="s">
        <v>12</v>
      </c>
      <c r="B7" s="2" t="s">
        <v>13</v>
      </c>
      <c r="E7" s="2" t="s">
        <v>14</v>
      </c>
      <c r="G7" s="1" t="s">
        <v>12</v>
      </c>
      <c r="H7" s="2" t="s">
        <v>13</v>
      </c>
      <c r="K7" s="2" t="s">
        <v>14</v>
      </c>
      <c r="N7" s="1" t="s">
        <v>12</v>
      </c>
      <c r="O7" s="2" t="s">
        <v>13</v>
      </c>
      <c r="R7" s="2" t="s">
        <v>14</v>
      </c>
      <c r="U7" s="1" t="s">
        <v>12</v>
      </c>
      <c r="V7" s="2" t="s">
        <v>13</v>
      </c>
      <c r="Y7" s="2" t="s">
        <v>14</v>
      </c>
    </row>
    <row r="8" spans="1:25" ht="30" customHeight="1">
      <c r="A8" s="5" t="s">
        <v>48</v>
      </c>
      <c r="B8" s="5"/>
      <c r="E8" s="9" t="str">
        <f>IF(ISERR(B23*0.3)," ",B23*0.3)</f>
        <v xml:space="preserve"> </v>
      </c>
      <c r="G8" s="5" t="s">
        <v>48</v>
      </c>
      <c r="H8" s="5"/>
      <c r="K8" s="9" t="str">
        <f>IF(ISERR(H23*0.3)," ",H23*0.3)</f>
        <v xml:space="preserve"> </v>
      </c>
      <c r="N8" s="5" t="s">
        <v>48</v>
      </c>
      <c r="O8" s="5"/>
      <c r="R8" s="9" t="str">
        <f>IF(ISERR(O23*0.3)," ",O23*0.3)</f>
        <v xml:space="preserve"> </v>
      </c>
      <c r="U8" s="5" t="s">
        <v>48</v>
      </c>
      <c r="V8" s="5"/>
      <c r="Y8" s="9" t="str">
        <f>IF(ISERR(V23*0.3)," ",V23*0.3)</f>
        <v xml:space="preserve"> </v>
      </c>
    </row>
    <row r="9" spans="1:25" ht="14.45">
      <c r="A9" s="3" t="s">
        <v>49</v>
      </c>
      <c r="B9" t="e">
        <f t="shared" ref="B9" si="0">AVERAGE(B10:B15)</f>
        <v>#DIV/0!</v>
      </c>
      <c r="G9" s="3" t="s">
        <v>49</v>
      </c>
      <c r="H9" t="e">
        <f t="shared" ref="H9" si="1">AVERAGE(H10:H15)</f>
        <v>#DIV/0!</v>
      </c>
      <c r="N9" s="3" t="s">
        <v>49</v>
      </c>
      <c r="O9" t="e">
        <f t="shared" ref="O9" si="2">AVERAGE(O10:O15)</f>
        <v>#DIV/0!</v>
      </c>
      <c r="U9" s="3" t="s">
        <v>49</v>
      </c>
      <c r="V9" t="e">
        <f t="shared" ref="V9" si="3">AVERAGE(V10:V15)</f>
        <v>#DIV/0!</v>
      </c>
    </row>
    <row r="10" spans="1:25" ht="14.45">
      <c r="A10" s="6" t="s">
        <v>50</v>
      </c>
      <c r="G10" s="6" t="s">
        <v>50</v>
      </c>
      <c r="N10" s="6" t="s">
        <v>50</v>
      </c>
      <c r="U10" s="6" t="s">
        <v>50</v>
      </c>
    </row>
    <row r="11" spans="1:25" ht="14.45">
      <c r="A11" s="6" t="s">
        <v>51</v>
      </c>
      <c r="G11" s="6" t="s">
        <v>51</v>
      </c>
      <c r="N11" s="6" t="s">
        <v>51</v>
      </c>
      <c r="U11" s="6" t="s">
        <v>51</v>
      </c>
    </row>
    <row r="12" spans="1:25" ht="14.45">
      <c r="A12" s="6" t="s">
        <v>52</v>
      </c>
      <c r="G12" s="6" t="s">
        <v>52</v>
      </c>
      <c r="N12" s="6" t="s">
        <v>52</v>
      </c>
      <c r="U12" s="6" t="s">
        <v>52</v>
      </c>
    </row>
    <row r="13" spans="1:25" ht="14.45">
      <c r="A13" s="6" t="s">
        <v>53</v>
      </c>
      <c r="G13" s="6" t="s">
        <v>53</v>
      </c>
      <c r="N13" s="6" t="s">
        <v>53</v>
      </c>
      <c r="U13" s="6" t="s">
        <v>53</v>
      </c>
    </row>
    <row r="14" spans="1:25" ht="14.45">
      <c r="A14" s="6" t="s">
        <v>54</v>
      </c>
      <c r="G14" s="6" t="s">
        <v>54</v>
      </c>
      <c r="N14" s="6" t="s">
        <v>54</v>
      </c>
      <c r="U14" s="6" t="s">
        <v>54</v>
      </c>
    </row>
    <row r="15" spans="1:25" ht="14.45">
      <c r="A15" s="6" t="s">
        <v>55</v>
      </c>
      <c r="G15" s="6" t="s">
        <v>55</v>
      </c>
      <c r="N15" s="6" t="s">
        <v>55</v>
      </c>
      <c r="U15" s="6" t="s">
        <v>55</v>
      </c>
    </row>
    <row r="16" spans="1:25" ht="50.25" customHeight="1">
      <c r="A16" s="7" t="s">
        <v>56</v>
      </c>
      <c r="G16" s="7" t="s">
        <v>56</v>
      </c>
      <c r="N16" s="7" t="s">
        <v>56</v>
      </c>
      <c r="U16" s="7" t="s">
        <v>56</v>
      </c>
    </row>
    <row r="17" spans="1:25" ht="30.75" customHeight="1">
      <c r="A17" s="7" t="s">
        <v>57</v>
      </c>
      <c r="B17" t="e">
        <f>AVERAGE(B18:B20)</f>
        <v>#DIV/0!</v>
      </c>
      <c r="G17" s="7" t="s">
        <v>57</v>
      </c>
      <c r="H17" t="e">
        <f>AVERAGE(H18:H20)</f>
        <v>#DIV/0!</v>
      </c>
      <c r="N17" s="7" t="s">
        <v>57</v>
      </c>
      <c r="O17" t="e">
        <f>AVERAGE(O18:O20)</f>
        <v>#DIV/0!</v>
      </c>
      <c r="U17" s="7" t="s">
        <v>57</v>
      </c>
      <c r="V17" t="e">
        <f>AVERAGE(V18:V20)</f>
        <v>#DIV/0!</v>
      </c>
    </row>
    <row r="18" spans="1:25" ht="14.45">
      <c r="A18" s="6" t="s">
        <v>58</v>
      </c>
      <c r="G18" s="6" t="s">
        <v>58</v>
      </c>
      <c r="N18" s="6" t="s">
        <v>58</v>
      </c>
      <c r="U18" s="6" t="s">
        <v>58</v>
      </c>
    </row>
    <row r="19" spans="1:25" ht="14.45">
      <c r="A19" s="6" t="s">
        <v>59</v>
      </c>
      <c r="G19" s="6" t="s">
        <v>59</v>
      </c>
      <c r="N19" s="6" t="s">
        <v>59</v>
      </c>
      <c r="U19" s="6" t="s">
        <v>59</v>
      </c>
    </row>
    <row r="20" spans="1:25" ht="14.45">
      <c r="A20" s="6" t="s">
        <v>60</v>
      </c>
      <c r="G20" s="6" t="s">
        <v>60</v>
      </c>
      <c r="N20" s="6" t="s">
        <v>60</v>
      </c>
      <c r="U20" s="6" t="s">
        <v>60</v>
      </c>
    </row>
    <row r="21" spans="1:25" ht="14.45">
      <c r="A21" s="3" t="s">
        <v>61</v>
      </c>
      <c r="G21" s="3" t="s">
        <v>61</v>
      </c>
      <c r="N21" s="3" t="s">
        <v>61</v>
      </c>
      <c r="U21" s="3" t="s">
        <v>61</v>
      </c>
    </row>
    <row r="22" spans="1:25" ht="14.45">
      <c r="A22" s="3" t="s">
        <v>62</v>
      </c>
      <c r="G22" s="3" t="s">
        <v>62</v>
      </c>
      <c r="N22" s="3" t="s">
        <v>62</v>
      </c>
      <c r="U22" s="3" t="s">
        <v>62</v>
      </c>
    </row>
    <row r="23" spans="1:25" ht="14.45">
      <c r="B23" s="9" t="e">
        <f>AVERAGE(B9,B16,B17,B21,B22)</f>
        <v>#DIV/0!</v>
      </c>
      <c r="H23" s="9" t="e">
        <f>AVERAGE(H9,H16,H17,H21,H22)</f>
        <v>#DIV/0!</v>
      </c>
      <c r="O23" s="9" t="e">
        <f>AVERAGE(O9,O16,O17,O21,O22)</f>
        <v>#DIV/0!</v>
      </c>
      <c r="V23" s="9" t="e">
        <f>AVERAGE(V9,V16,V17,V21,V22)</f>
        <v>#DIV/0!</v>
      </c>
    </row>
    <row r="27" spans="1:25" ht="30.75" customHeight="1">
      <c r="A27" s="55">
        <f>'DATOS PROYECTO'!C2</f>
        <v>0</v>
      </c>
      <c r="B27" s="55"/>
      <c r="C27" s="55"/>
      <c r="G27" s="55">
        <f>A27</f>
        <v>0</v>
      </c>
      <c r="H27" s="55"/>
      <c r="I27" s="55"/>
      <c r="N27" s="55">
        <f>G27</f>
        <v>0</v>
      </c>
      <c r="O27" s="55"/>
      <c r="P27" s="55"/>
      <c r="U27" s="55">
        <f>N27</f>
        <v>0</v>
      </c>
      <c r="V27" s="55"/>
      <c r="W27" s="55"/>
    </row>
    <row r="28" spans="1:25" ht="19.899999999999999">
      <c r="A28" s="48" t="str">
        <f>'DATOS PROYECTO'!C4</f>
        <v>CFGS HIGIENE BUCODENTAL SEMIPRESENCIAL</v>
      </c>
      <c r="B28" s="48"/>
      <c r="C28" s="48"/>
      <c r="G28" s="48" t="str">
        <f>A28</f>
        <v>CFGS HIGIENE BUCODENTAL SEMIPRESENCIAL</v>
      </c>
      <c r="H28" s="48"/>
      <c r="I28" s="48"/>
      <c r="N28" s="48" t="str">
        <f>G28</f>
        <v>CFGS HIGIENE BUCODENTAL SEMIPRESENCIAL</v>
      </c>
      <c r="O28" s="48"/>
      <c r="P28" s="48"/>
      <c r="U28" s="48" t="str">
        <f>N28</f>
        <v>CFGS HIGIENE BUCODENTAL SEMIPRESENCIAL</v>
      </c>
      <c r="V28" s="48"/>
      <c r="W28" s="48"/>
    </row>
    <row r="29" spans="1:25" ht="19.899999999999999">
      <c r="A29" s="49">
        <f>'DATOS PROYECTO'!C5</f>
        <v>0</v>
      </c>
      <c r="B29" s="49"/>
      <c r="G29" s="49">
        <f>A29</f>
        <v>0</v>
      </c>
      <c r="H29" s="49"/>
      <c r="N29" s="49">
        <f>G29</f>
        <v>0</v>
      </c>
      <c r="O29" s="49"/>
      <c r="U29" s="49">
        <f>N29</f>
        <v>0</v>
      </c>
      <c r="V29" s="49"/>
    </row>
    <row r="30" spans="1:25" ht="19.899999999999999">
      <c r="A30" s="43">
        <f>'DATOS PROYECTO'!C6</f>
        <v>0</v>
      </c>
      <c r="B30" s="43"/>
      <c r="G30" s="43">
        <f>G5</f>
        <v>0</v>
      </c>
      <c r="H30" s="43"/>
      <c r="N30" s="43">
        <f>N5</f>
        <v>0</v>
      </c>
      <c r="O30" s="43"/>
      <c r="U30" s="43">
        <f>U5</f>
        <v>0</v>
      </c>
      <c r="V30" s="43"/>
    </row>
    <row r="31" spans="1:25" ht="19.899999999999999">
      <c r="A31" s="8"/>
      <c r="B31" s="8"/>
      <c r="G31" s="8"/>
      <c r="H31" s="8"/>
      <c r="N31" s="8"/>
      <c r="O31" s="8"/>
      <c r="U31" s="8"/>
      <c r="V31" s="8"/>
    </row>
    <row r="32" spans="1:25" ht="42">
      <c r="A32" s="1" t="s">
        <v>12</v>
      </c>
      <c r="B32" s="2" t="s">
        <v>13</v>
      </c>
      <c r="E32" s="2" t="s">
        <v>14</v>
      </c>
      <c r="G32" s="1" t="s">
        <v>12</v>
      </c>
      <c r="H32" s="2" t="s">
        <v>13</v>
      </c>
      <c r="K32" s="2" t="s">
        <v>14</v>
      </c>
      <c r="N32" s="1" t="s">
        <v>12</v>
      </c>
      <c r="O32" s="2" t="s">
        <v>13</v>
      </c>
      <c r="R32" s="2" t="s">
        <v>14</v>
      </c>
      <c r="U32" s="1" t="s">
        <v>12</v>
      </c>
      <c r="V32" s="2" t="s">
        <v>13</v>
      </c>
      <c r="Y32" s="2" t="s">
        <v>14</v>
      </c>
    </row>
    <row r="33" spans="1:25" ht="21">
      <c r="A33" s="5" t="s">
        <v>48</v>
      </c>
      <c r="B33" s="5"/>
      <c r="E33" s="9" t="str">
        <f>IF(ISERR(B48*0.3)," ",B48*0.3)</f>
        <v xml:space="preserve"> </v>
      </c>
      <c r="G33" s="5" t="s">
        <v>48</v>
      </c>
      <c r="H33" s="5"/>
      <c r="K33" s="9" t="str">
        <f>IF(ISERR(H48*0.3)," ",H48*0.3)</f>
        <v xml:space="preserve"> </v>
      </c>
      <c r="N33" s="5" t="s">
        <v>48</v>
      </c>
      <c r="O33" s="5"/>
      <c r="R33" s="9" t="str">
        <f>IF(ISERR(O48*0.3)," ",O48*0.3)</f>
        <v xml:space="preserve"> </v>
      </c>
      <c r="U33" s="5" t="s">
        <v>48</v>
      </c>
      <c r="V33" s="5"/>
      <c r="Y33" s="9" t="str">
        <f>IF(ISERR(V48*0.3)," ",V48*0.3)</f>
        <v xml:space="preserve"> </v>
      </c>
    </row>
    <row r="34" spans="1:25" ht="14.45">
      <c r="A34" s="3" t="s">
        <v>49</v>
      </c>
      <c r="B34" t="e">
        <f t="shared" ref="B34" si="4">AVERAGE(B35:B40)</f>
        <v>#DIV/0!</v>
      </c>
      <c r="G34" s="3" t="s">
        <v>49</v>
      </c>
      <c r="H34" t="e">
        <f t="shared" ref="H34" si="5">AVERAGE(H35:H40)</f>
        <v>#DIV/0!</v>
      </c>
      <c r="N34" s="3" t="s">
        <v>49</v>
      </c>
      <c r="O34" t="e">
        <f t="shared" ref="O34" si="6">AVERAGE(O35:O40)</f>
        <v>#DIV/0!</v>
      </c>
      <c r="U34" s="3" t="s">
        <v>49</v>
      </c>
      <c r="V34" t="e">
        <f t="shared" ref="V34" si="7">AVERAGE(V35:V40)</f>
        <v>#DIV/0!</v>
      </c>
    </row>
    <row r="35" spans="1:25" ht="14.45">
      <c r="A35" s="6" t="s">
        <v>50</v>
      </c>
      <c r="G35" s="6" t="s">
        <v>50</v>
      </c>
      <c r="N35" s="6" t="s">
        <v>50</v>
      </c>
      <c r="U35" s="6" t="s">
        <v>50</v>
      </c>
    </row>
    <row r="36" spans="1:25" ht="14.45">
      <c r="A36" s="6" t="s">
        <v>51</v>
      </c>
      <c r="G36" s="6" t="s">
        <v>51</v>
      </c>
      <c r="N36" s="6" t="s">
        <v>51</v>
      </c>
      <c r="U36" s="6" t="s">
        <v>51</v>
      </c>
    </row>
    <row r="37" spans="1:25" ht="14.45">
      <c r="A37" s="6" t="s">
        <v>52</v>
      </c>
      <c r="G37" s="6" t="s">
        <v>52</v>
      </c>
      <c r="N37" s="6" t="s">
        <v>52</v>
      </c>
      <c r="U37" s="6" t="s">
        <v>52</v>
      </c>
    </row>
    <row r="38" spans="1:25" ht="14.45">
      <c r="A38" s="6" t="s">
        <v>53</v>
      </c>
      <c r="G38" s="6" t="s">
        <v>53</v>
      </c>
      <c r="N38" s="6" t="s">
        <v>53</v>
      </c>
      <c r="U38" s="6" t="s">
        <v>53</v>
      </c>
    </row>
    <row r="39" spans="1:25" ht="14.45">
      <c r="A39" s="6" t="s">
        <v>54</v>
      </c>
      <c r="G39" s="6" t="s">
        <v>54</v>
      </c>
      <c r="N39" s="6" t="s">
        <v>54</v>
      </c>
      <c r="U39" s="6" t="s">
        <v>54</v>
      </c>
    </row>
    <row r="40" spans="1:25" ht="14.45">
      <c r="A40" s="6" t="s">
        <v>55</v>
      </c>
      <c r="G40" s="6" t="s">
        <v>55</v>
      </c>
      <c r="N40" s="6" t="s">
        <v>55</v>
      </c>
      <c r="U40" s="6" t="s">
        <v>55</v>
      </c>
    </row>
    <row r="41" spans="1:25" ht="43.15">
      <c r="A41" s="7" t="s">
        <v>56</v>
      </c>
      <c r="G41" s="7" t="s">
        <v>56</v>
      </c>
      <c r="N41" s="7" t="s">
        <v>56</v>
      </c>
      <c r="U41" s="7" t="s">
        <v>56</v>
      </c>
    </row>
    <row r="42" spans="1:25" ht="28.9">
      <c r="A42" s="7" t="s">
        <v>57</v>
      </c>
      <c r="B42" t="e">
        <f>AVERAGE(B43:B45)</f>
        <v>#DIV/0!</v>
      </c>
      <c r="G42" s="7" t="s">
        <v>57</v>
      </c>
      <c r="H42" t="e">
        <f>AVERAGE(H43:H45)</f>
        <v>#DIV/0!</v>
      </c>
      <c r="N42" s="7" t="s">
        <v>57</v>
      </c>
      <c r="O42" t="e">
        <f>AVERAGE(O43:O45)</f>
        <v>#DIV/0!</v>
      </c>
      <c r="U42" s="7" t="s">
        <v>57</v>
      </c>
      <c r="V42" t="e">
        <f>AVERAGE(V43:V45)</f>
        <v>#DIV/0!</v>
      </c>
    </row>
    <row r="43" spans="1:25" ht="14.45">
      <c r="A43" s="6" t="s">
        <v>58</v>
      </c>
      <c r="G43" s="6" t="s">
        <v>58</v>
      </c>
      <c r="N43" s="6" t="s">
        <v>58</v>
      </c>
      <c r="U43" s="6" t="s">
        <v>58</v>
      </c>
    </row>
    <row r="44" spans="1:25" ht="14.45">
      <c r="A44" s="6" t="s">
        <v>59</v>
      </c>
      <c r="G44" s="6" t="s">
        <v>59</v>
      </c>
      <c r="N44" s="6" t="s">
        <v>59</v>
      </c>
      <c r="U44" s="6" t="s">
        <v>59</v>
      </c>
    </row>
    <row r="45" spans="1:25" ht="14.45">
      <c r="A45" s="6" t="s">
        <v>60</v>
      </c>
      <c r="G45" s="6" t="s">
        <v>60</v>
      </c>
      <c r="N45" s="6" t="s">
        <v>60</v>
      </c>
      <c r="U45" s="6" t="s">
        <v>60</v>
      </c>
    </row>
    <row r="46" spans="1:25" ht="14.45">
      <c r="A46" s="3" t="s">
        <v>61</v>
      </c>
      <c r="G46" s="3" t="s">
        <v>61</v>
      </c>
      <c r="N46" s="3" t="s">
        <v>61</v>
      </c>
      <c r="U46" s="3" t="s">
        <v>61</v>
      </c>
    </row>
    <row r="47" spans="1:25" ht="14.45">
      <c r="A47" s="3" t="s">
        <v>62</v>
      </c>
      <c r="G47" s="3" t="s">
        <v>62</v>
      </c>
      <c r="N47" s="3" t="s">
        <v>62</v>
      </c>
      <c r="U47" s="3" t="s">
        <v>62</v>
      </c>
    </row>
    <row r="48" spans="1:25" ht="14.45">
      <c r="B48" s="9" t="e">
        <f>AVERAGE(B34,B41,B42,B46,B47)</f>
        <v>#DIV/0!</v>
      </c>
      <c r="H48" s="9" t="e">
        <f>AVERAGE(H34,H41,H42,H46,H47)</f>
        <v>#DIV/0!</v>
      </c>
      <c r="O48" s="9" t="e">
        <f>AVERAGE(O34,O41,O42,O46,O47)</f>
        <v>#DIV/0!</v>
      </c>
      <c r="V48" s="9" t="e">
        <f>AVERAGE(V34,V41,V42,V46,V47)</f>
        <v>#DIV/0!</v>
      </c>
    </row>
    <row r="52" spans="1:25" ht="28.5" customHeight="1">
      <c r="A52" s="55">
        <f>'DATOS PROYECTO'!C3</f>
        <v>0</v>
      </c>
      <c r="B52" s="55"/>
      <c r="C52" s="55"/>
      <c r="G52" s="55">
        <f>A52</f>
        <v>0</v>
      </c>
      <c r="H52" s="55"/>
      <c r="I52" s="55"/>
      <c r="N52" s="55">
        <f>G52</f>
        <v>0</v>
      </c>
      <c r="O52" s="55"/>
      <c r="P52" s="55"/>
      <c r="U52" s="55">
        <f>N52</f>
        <v>0</v>
      </c>
      <c r="V52" s="55"/>
      <c r="W52" s="55"/>
    </row>
    <row r="53" spans="1:25" ht="19.899999999999999">
      <c r="A53" s="48" t="str">
        <f>'DATOS PROYECTO'!C4</f>
        <v>CFGS HIGIENE BUCODENTAL SEMIPRESENCIAL</v>
      </c>
      <c r="B53" s="48"/>
      <c r="C53" s="48"/>
      <c r="G53" s="48" t="str">
        <f>A53</f>
        <v>CFGS HIGIENE BUCODENTAL SEMIPRESENCIAL</v>
      </c>
      <c r="H53" s="48"/>
      <c r="I53" s="48"/>
      <c r="N53" s="48" t="str">
        <f>G53</f>
        <v>CFGS HIGIENE BUCODENTAL SEMIPRESENCIAL</v>
      </c>
      <c r="O53" s="48"/>
      <c r="P53" s="48"/>
      <c r="U53" s="48" t="str">
        <f>N53</f>
        <v>CFGS HIGIENE BUCODENTAL SEMIPRESENCIAL</v>
      </c>
      <c r="V53" s="48"/>
      <c r="W53" s="48"/>
    </row>
    <row r="54" spans="1:25" ht="19.899999999999999">
      <c r="A54" s="49">
        <f>'DATOS PROYECTO'!C5</f>
        <v>0</v>
      </c>
      <c r="B54" s="49"/>
      <c r="G54" s="49">
        <f>A54</f>
        <v>0</v>
      </c>
      <c r="H54" s="49"/>
      <c r="N54" s="49">
        <f>G54</f>
        <v>0</v>
      </c>
      <c r="O54" s="49"/>
      <c r="U54" s="49">
        <f>N54</f>
        <v>0</v>
      </c>
      <c r="V54" s="49"/>
    </row>
    <row r="55" spans="1:25" ht="19.899999999999999">
      <c r="A55" s="43">
        <f>'DATOS PROYECTO'!C6</f>
        <v>0</v>
      </c>
      <c r="B55" s="43"/>
      <c r="G55" s="43">
        <f>G30</f>
        <v>0</v>
      </c>
      <c r="H55" s="43"/>
      <c r="N55" s="43">
        <f>N30</f>
        <v>0</v>
      </c>
      <c r="O55" s="43"/>
      <c r="U55" s="43">
        <f>U30</f>
        <v>0</v>
      </c>
      <c r="V55" s="43"/>
    </row>
    <row r="56" spans="1:25" ht="19.899999999999999">
      <c r="A56" s="8"/>
      <c r="B56" s="8"/>
      <c r="G56" s="8"/>
      <c r="H56" s="8"/>
      <c r="N56" s="8"/>
      <c r="O56" s="8"/>
      <c r="U56" s="8"/>
      <c r="V56" s="8"/>
    </row>
    <row r="57" spans="1:25" ht="42">
      <c r="A57" s="1" t="s">
        <v>12</v>
      </c>
      <c r="B57" s="2" t="s">
        <v>13</v>
      </c>
      <c r="E57" s="2" t="s">
        <v>14</v>
      </c>
      <c r="G57" s="1" t="s">
        <v>12</v>
      </c>
      <c r="H57" s="2" t="s">
        <v>13</v>
      </c>
      <c r="K57" s="2" t="s">
        <v>14</v>
      </c>
      <c r="N57" s="1" t="s">
        <v>12</v>
      </c>
      <c r="O57" s="2" t="s">
        <v>13</v>
      </c>
      <c r="R57" s="2" t="s">
        <v>14</v>
      </c>
      <c r="U57" s="1" t="s">
        <v>12</v>
      </c>
      <c r="V57" s="2" t="s">
        <v>13</v>
      </c>
      <c r="Y57" s="2" t="s">
        <v>14</v>
      </c>
    </row>
    <row r="58" spans="1:25" ht="21">
      <c r="A58" s="5" t="s">
        <v>48</v>
      </c>
      <c r="B58" s="5"/>
      <c r="E58" s="9" t="str">
        <f>IF(ISERR(B73*0.3)," ",B73*0.3)</f>
        <v xml:space="preserve"> </v>
      </c>
      <c r="G58" s="5" t="s">
        <v>48</v>
      </c>
      <c r="H58" s="5"/>
      <c r="K58" s="9" t="str">
        <f>IF(ISERR(H73*0.3)," ",H73*0.3)</f>
        <v xml:space="preserve"> </v>
      </c>
      <c r="N58" s="5" t="s">
        <v>48</v>
      </c>
      <c r="O58" s="5"/>
      <c r="R58" s="9" t="str">
        <f>IF(ISERR(O73*0.3)," ",O73*0.3)</f>
        <v xml:space="preserve"> </v>
      </c>
      <c r="U58" s="5" t="s">
        <v>48</v>
      </c>
      <c r="V58" s="5"/>
      <c r="Y58" s="9" t="str">
        <f>IF(ISERR(V73*0.3)," ",V73*0.3)</f>
        <v xml:space="preserve"> </v>
      </c>
    </row>
    <row r="59" spans="1:25" ht="14.45">
      <c r="A59" s="3" t="s">
        <v>49</v>
      </c>
      <c r="B59" t="e">
        <f t="shared" ref="B59" si="8">AVERAGE(B60:B65)</f>
        <v>#DIV/0!</v>
      </c>
      <c r="G59" s="3" t="s">
        <v>49</v>
      </c>
      <c r="H59" t="e">
        <f t="shared" ref="H59" si="9">AVERAGE(H60:H65)</f>
        <v>#DIV/0!</v>
      </c>
      <c r="N59" s="3" t="s">
        <v>49</v>
      </c>
      <c r="O59" t="e">
        <f t="shared" ref="O59" si="10">AVERAGE(O60:O65)</f>
        <v>#DIV/0!</v>
      </c>
      <c r="U59" s="3" t="s">
        <v>49</v>
      </c>
      <c r="V59" t="e">
        <f t="shared" ref="V59" si="11">AVERAGE(V60:V65)</f>
        <v>#DIV/0!</v>
      </c>
    </row>
    <row r="60" spans="1:25" ht="14.45">
      <c r="A60" s="6" t="s">
        <v>50</v>
      </c>
      <c r="G60" s="6" t="s">
        <v>50</v>
      </c>
      <c r="N60" s="6" t="s">
        <v>50</v>
      </c>
      <c r="U60" s="6" t="s">
        <v>50</v>
      </c>
    </row>
    <row r="61" spans="1:25" ht="14.45">
      <c r="A61" s="6" t="s">
        <v>51</v>
      </c>
      <c r="G61" s="6" t="s">
        <v>51</v>
      </c>
      <c r="N61" s="6" t="s">
        <v>51</v>
      </c>
      <c r="U61" s="6" t="s">
        <v>51</v>
      </c>
    </row>
    <row r="62" spans="1:25" ht="14.45">
      <c r="A62" s="6" t="s">
        <v>52</v>
      </c>
      <c r="G62" s="6" t="s">
        <v>52</v>
      </c>
      <c r="N62" s="6" t="s">
        <v>52</v>
      </c>
      <c r="U62" s="6" t="s">
        <v>52</v>
      </c>
    </row>
    <row r="63" spans="1:25" ht="14.45">
      <c r="A63" s="6" t="s">
        <v>53</v>
      </c>
      <c r="G63" s="6" t="s">
        <v>53</v>
      </c>
      <c r="N63" s="6" t="s">
        <v>53</v>
      </c>
      <c r="U63" s="6" t="s">
        <v>53</v>
      </c>
    </row>
    <row r="64" spans="1:25" ht="14.45">
      <c r="A64" s="6" t="s">
        <v>54</v>
      </c>
      <c r="G64" s="6" t="s">
        <v>54</v>
      </c>
      <c r="N64" s="6" t="s">
        <v>54</v>
      </c>
      <c r="U64" s="6" t="s">
        <v>54</v>
      </c>
    </row>
    <row r="65" spans="1:22" ht="14.45">
      <c r="A65" s="6" t="s">
        <v>55</v>
      </c>
      <c r="G65" s="6" t="s">
        <v>55</v>
      </c>
      <c r="N65" s="6" t="s">
        <v>55</v>
      </c>
      <c r="U65" s="6" t="s">
        <v>55</v>
      </c>
    </row>
    <row r="66" spans="1:22" ht="43.15">
      <c r="A66" s="7" t="s">
        <v>56</v>
      </c>
      <c r="G66" s="7" t="s">
        <v>56</v>
      </c>
      <c r="N66" s="7" t="s">
        <v>56</v>
      </c>
      <c r="U66" s="7" t="s">
        <v>56</v>
      </c>
    </row>
    <row r="67" spans="1:22" ht="28.9">
      <c r="A67" s="7" t="s">
        <v>57</v>
      </c>
      <c r="B67" t="e">
        <f>AVERAGE(B68:B70)</f>
        <v>#DIV/0!</v>
      </c>
      <c r="G67" s="7" t="s">
        <v>57</v>
      </c>
      <c r="H67" t="e">
        <f>AVERAGE(H68:H70)</f>
        <v>#DIV/0!</v>
      </c>
      <c r="N67" s="7" t="s">
        <v>57</v>
      </c>
      <c r="O67" t="e">
        <f>AVERAGE(O68:O70)</f>
        <v>#DIV/0!</v>
      </c>
      <c r="U67" s="7" t="s">
        <v>57</v>
      </c>
      <c r="V67" t="e">
        <f>AVERAGE(V68:V70)</f>
        <v>#DIV/0!</v>
      </c>
    </row>
    <row r="68" spans="1:22" ht="14.45">
      <c r="A68" s="6" t="s">
        <v>58</v>
      </c>
      <c r="G68" s="6" t="s">
        <v>58</v>
      </c>
      <c r="N68" s="6" t="s">
        <v>58</v>
      </c>
      <c r="U68" s="6" t="s">
        <v>58</v>
      </c>
    </row>
    <row r="69" spans="1:22" ht="14.45">
      <c r="A69" s="6" t="s">
        <v>59</v>
      </c>
      <c r="G69" s="6" t="s">
        <v>59</v>
      </c>
      <c r="N69" s="6" t="s">
        <v>59</v>
      </c>
      <c r="U69" s="6" t="s">
        <v>59</v>
      </c>
    </row>
    <row r="70" spans="1:22" ht="14.45">
      <c r="A70" s="6" t="s">
        <v>60</v>
      </c>
      <c r="G70" s="6" t="s">
        <v>60</v>
      </c>
      <c r="N70" s="6" t="s">
        <v>60</v>
      </c>
      <c r="U70" s="6" t="s">
        <v>60</v>
      </c>
    </row>
    <row r="71" spans="1:22" ht="14.45">
      <c r="A71" s="3" t="s">
        <v>61</v>
      </c>
      <c r="G71" s="3" t="s">
        <v>61</v>
      </c>
      <c r="N71" s="3" t="s">
        <v>61</v>
      </c>
      <c r="U71" s="3" t="s">
        <v>61</v>
      </c>
    </row>
    <row r="72" spans="1:22" ht="14.45">
      <c r="A72" s="3" t="s">
        <v>62</v>
      </c>
      <c r="G72" s="3" t="s">
        <v>62</v>
      </c>
      <c r="N72" s="3" t="s">
        <v>62</v>
      </c>
      <c r="U72" s="3" t="s">
        <v>62</v>
      </c>
    </row>
    <row r="73" spans="1:22" ht="14.45">
      <c r="B73" s="9" t="e">
        <f>AVERAGE(B59,B66,B67,B71,B72)</f>
        <v>#DIV/0!</v>
      </c>
      <c r="H73" s="9" t="e">
        <f>AVERAGE(H59,H66,H67,H71,H72)</f>
        <v>#DIV/0!</v>
      </c>
      <c r="O73" s="9" t="e">
        <f>AVERAGE(O59,O66,O67,O71,O72)</f>
        <v>#DIV/0!</v>
      </c>
      <c r="V73" s="9" t="e">
        <f>AVERAGE(V59,V66,V67,V71,V72)</f>
        <v>#DIV/0!</v>
      </c>
    </row>
  </sheetData>
  <sheetProtection sheet="1" objects="1" scenarios="1"/>
  <protectedRanges>
    <protectedRange sqref="V68:V72" name="Rango24"/>
    <protectedRange sqref="V60:V66" name="Rango23"/>
    <protectedRange sqref="V43:V47" name="Rango22"/>
    <protectedRange sqref="V35:V41" name="Rango21"/>
    <protectedRange sqref="V18:V22" name="Rango20"/>
    <protectedRange sqref="V10:V16" name="Rango19"/>
    <protectedRange sqref="H68:H72" name="Rango12"/>
    <protectedRange sqref="H43:H47" name="Rango11"/>
    <protectedRange sqref="H60:H66" name="Rango10"/>
    <protectedRange sqref="H35:H41" name="Rango9"/>
    <protectedRange sqref="H18:H22" name="Rango8"/>
    <protectedRange sqref="H10:H16" name="Rango7"/>
    <protectedRange sqref="B10:B16" name="Rango1"/>
    <protectedRange sqref="B18:B22" name="Rango2"/>
    <protectedRange sqref="B35:B41" name="Rango3"/>
    <protectedRange sqref="B43:B47" name="Rango4"/>
    <protectedRange sqref="B60:B66" name="Rango5"/>
    <protectedRange sqref="B68:B72" name="Rango6"/>
    <protectedRange sqref="O60:O66" name="Rango13"/>
    <protectedRange sqref="O68:O72" name="Rango14"/>
    <protectedRange sqref="O43:O47" name="Rango15"/>
    <protectedRange sqref="O35:O41" name="Rango16"/>
    <protectedRange sqref="O18:O22" name="Rango17"/>
    <protectedRange sqref="O10:O16" name="Rango18"/>
  </protectedRanges>
  <mergeCells count="49">
    <mergeCell ref="U54:V54"/>
    <mergeCell ref="U55:V55"/>
    <mergeCell ref="U28:W28"/>
    <mergeCell ref="U29:V29"/>
    <mergeCell ref="U30:V30"/>
    <mergeCell ref="U52:W52"/>
    <mergeCell ref="U53:W53"/>
    <mergeCell ref="U2:W2"/>
    <mergeCell ref="U3:W3"/>
    <mergeCell ref="U4:V4"/>
    <mergeCell ref="U5:V5"/>
    <mergeCell ref="U27:W27"/>
    <mergeCell ref="G53:I53"/>
    <mergeCell ref="G54:H54"/>
    <mergeCell ref="G55:H55"/>
    <mergeCell ref="N2:P2"/>
    <mergeCell ref="N3:P3"/>
    <mergeCell ref="N4:O4"/>
    <mergeCell ref="N5:O5"/>
    <mergeCell ref="N27:P27"/>
    <mergeCell ref="N28:P28"/>
    <mergeCell ref="N29:O29"/>
    <mergeCell ref="N30:O30"/>
    <mergeCell ref="N52:P52"/>
    <mergeCell ref="N53:P53"/>
    <mergeCell ref="N54:O54"/>
    <mergeCell ref="N55:O55"/>
    <mergeCell ref="G27:I27"/>
    <mergeCell ref="G28:I28"/>
    <mergeCell ref="G29:H29"/>
    <mergeCell ref="G30:H30"/>
    <mergeCell ref="G52:I52"/>
    <mergeCell ref="G2:I2"/>
    <mergeCell ref="G3:I3"/>
    <mergeCell ref="G4:H4"/>
    <mergeCell ref="G5:H5"/>
    <mergeCell ref="E1:F1"/>
    <mergeCell ref="A52:C52"/>
    <mergeCell ref="A53:C53"/>
    <mergeCell ref="A54:B54"/>
    <mergeCell ref="A55:B55"/>
    <mergeCell ref="A28:C28"/>
    <mergeCell ref="A29:B29"/>
    <mergeCell ref="A30:B30"/>
    <mergeCell ref="A2:C2"/>
    <mergeCell ref="A3:C3"/>
    <mergeCell ref="A5:B5"/>
    <mergeCell ref="A4:B4"/>
    <mergeCell ref="A27:C27"/>
  </mergeCells>
  <dataValidations count="1">
    <dataValidation type="list" allowBlank="1" showInputMessage="1" showErrorMessage="1" sqref="B10:B16 B18:B22 B35:B41 B43:B47 B60:B66 B68:B72 H10:H16 H18:H22 H35:H41 H43:H47 H60:H66 H68:H72 O10:O16 O18:O22 O35:O41 O43:O47 O60:O66 O68:O72 V10:V16 V18:V22 V35:V41 V43:V47 V60:V66 V68:V72" xr:uid="{00000000-0002-0000-0300-000000000000}">
      <formula1>"1,2,3,4,5,6,7,8,9,10"</formula1>
    </dataValidation>
  </dataValidations>
  <pageMargins left="0.7" right="0.7" top="0.75" bottom="0.75" header="0.3" footer="0.3"/>
  <pageSetup paperSize="9" orientation="portrait" r:id="rId1"/>
  <tableParts count="2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48235"/>
  </sheetPr>
  <dimension ref="A1:H33"/>
  <sheetViews>
    <sheetView showGridLines="0" topLeftCell="A15" workbookViewId="0">
      <selection activeCell="G19" sqref="G19"/>
    </sheetView>
  </sheetViews>
  <sheetFormatPr defaultColWidth="11.42578125" defaultRowHeight="15" customHeight="1"/>
  <cols>
    <col min="1" max="1" width="48.7109375" customWidth="1"/>
    <col min="2" max="2" width="21.85546875" bestFit="1" customWidth="1"/>
    <col min="3" max="3" width="24" customWidth="1"/>
    <col min="4" max="4" width="21.85546875" bestFit="1" customWidth="1"/>
    <col min="5" max="5" width="23.5703125" customWidth="1"/>
    <col min="6" max="7" width="22.5703125" customWidth="1"/>
    <col min="8" max="8" width="22.42578125" customWidth="1"/>
  </cols>
  <sheetData>
    <row r="1" spans="1:8" ht="37.5" customHeight="1">
      <c r="A1" s="55">
        <f>'DATOS PROYECTO'!C1</f>
        <v>0</v>
      </c>
      <c r="B1" s="55"/>
      <c r="C1" s="55"/>
      <c r="E1" s="50" t="str">
        <f>'DATOS PROYECTO'!G1</f>
        <v>Título del proyecto</v>
      </c>
      <c r="F1" s="51"/>
    </row>
    <row r="2" spans="1:8" ht="36.6" customHeight="1">
      <c r="A2" s="48" t="str">
        <f>'DATOS PROYECTO'!C4</f>
        <v>CFGS HIGIENE BUCODENTAL SEMIPRESENCIAL</v>
      </c>
      <c r="B2" s="48"/>
      <c r="C2" s="48"/>
    </row>
    <row r="3" spans="1:8" ht="19.899999999999999">
      <c r="A3" s="56">
        <f>'DATOS PROYECTO'!C5</f>
        <v>0</v>
      </c>
      <c r="B3" s="57"/>
    </row>
    <row r="4" spans="1:8" ht="19.899999999999999">
      <c r="A4" s="58" t="str">
        <f>CONCATENATE('DATOS PROYECTO'!A6," ",'DATOS PROYECTO'!C6)</f>
        <v xml:space="preserve">Tutor:  </v>
      </c>
      <c r="B4" s="58"/>
    </row>
    <row r="6" spans="1:8" ht="76.5" customHeight="1">
      <c r="B6" s="10" t="str">
        <f>_xlfn.CONCAT("Calificación final"," ", 'DATOS PROYECTO'!$C6)</f>
        <v xml:space="preserve">Calificación final </v>
      </c>
      <c r="C6" s="10" t="str">
        <f>_xlfn.CONCAT("Calificación final"," ", 'DATOS PROYECTO'!C7)</f>
        <v xml:space="preserve">Calificación final </v>
      </c>
      <c r="D6" s="10" t="str">
        <f>_xlfn.CONCAT("Calificación final"," ", 'DATOS PROYECTO'!$C8)</f>
        <v xml:space="preserve">Calificación final </v>
      </c>
      <c r="E6" s="10" t="str">
        <f>_xlfn.CONCAT("Calificación final"," ", 'DATOS PROYECTO'!$C9)</f>
        <v xml:space="preserve">Calificación final </v>
      </c>
      <c r="F6" s="10" t="s">
        <v>63</v>
      </c>
      <c r="G6" s="10" t="s">
        <v>64</v>
      </c>
      <c r="H6" s="12" t="s">
        <v>65</v>
      </c>
    </row>
    <row r="7" spans="1:8" ht="22.5" customHeight="1">
      <c r="A7" s="10" t="s">
        <v>15</v>
      </c>
      <c r="B7" s="11" t="str">
        <f>'ASPECTOS FORMALES'!E7</f>
        <v xml:space="preserve"> </v>
      </c>
      <c r="C7" s="11" t="str">
        <f>'ASPECTOS FORMALES'!E31</f>
        <v xml:space="preserve"> </v>
      </c>
      <c r="D7" s="11" t="str">
        <f>'ASPECTOS FORMALES'!E56</f>
        <v xml:space="preserve"> </v>
      </c>
      <c r="E7" s="11" t="str">
        <f>'ASPECTOS FORMALES'!E80</f>
        <v xml:space="preserve"> </v>
      </c>
      <c r="F7" s="11" t="e">
        <f>AVERAGE(B7:E7)</f>
        <v>#DIV/0!</v>
      </c>
      <c r="G7" s="14" t="e">
        <f>SUM(F7:F9)</f>
        <v>#DIV/0!</v>
      </c>
      <c r="H7" s="13" t="e">
        <f>ROUND(G7,0)</f>
        <v>#DIV/0!</v>
      </c>
    </row>
    <row r="8" spans="1:8" ht="21">
      <c r="A8" s="10" t="s">
        <v>29</v>
      </c>
      <c r="B8" s="11" t="str" cm="1">
        <f t="array" ref="B8">Tabla68[Calificación ponderada]</f>
        <v xml:space="preserve"> </v>
      </c>
      <c r="C8" s="11" t="str" cm="1">
        <f t="array" ref="C8">Tabla6819[Calificación ponderada]</f>
        <v xml:space="preserve"> </v>
      </c>
      <c r="D8" s="11" t="str" cm="1">
        <f t="array" ref="D8">Tabla681921[Calificación ponderada]</f>
        <v xml:space="preserve"> </v>
      </c>
      <c r="E8" s="11" t="str" cm="1">
        <f t="array" ref="E8">Tabla68192123[Calificación ponderada]</f>
        <v xml:space="preserve"> </v>
      </c>
      <c r="F8" s="11" t="e">
        <f t="shared" ref="F8:F9" si="0">AVERAGE(B8:E8)</f>
        <v>#DIV/0!</v>
      </c>
    </row>
    <row r="9" spans="1:8" ht="21">
      <c r="A9" s="10" t="s">
        <v>48</v>
      </c>
      <c r="B9" s="11" t="str" cm="1">
        <f t="array" ref="B9">Tabla689[Calificación ponderada]</f>
        <v xml:space="preserve"> </v>
      </c>
      <c r="C9" s="11" t="str" cm="1">
        <f t="array" ref="C9">Tabla68926[Calificación ponderada]</f>
        <v xml:space="preserve"> </v>
      </c>
      <c r="D9" s="11" t="str" cm="1">
        <f t="array" ref="D9">Tabla6892632[Calificación ponderada]</f>
        <v xml:space="preserve"> </v>
      </c>
      <c r="E9" s="11" t="str" cm="1">
        <f t="array" ref="E9">Tabla689263238[Calificación ponderada]</f>
        <v xml:space="preserve"> </v>
      </c>
      <c r="F9" s="11" t="e">
        <f t="shared" si="0"/>
        <v>#DIV/0!</v>
      </c>
      <c r="G9" s="9"/>
    </row>
    <row r="10" spans="1:8" ht="14.45">
      <c r="A10" s="6"/>
    </row>
    <row r="11" spans="1:8" ht="14.45">
      <c r="A11" s="6"/>
    </row>
    <row r="12" spans="1:8" ht="14.45">
      <c r="A12" s="6"/>
    </row>
    <row r="13" spans="1:8" ht="19.899999999999999">
      <c r="A13" s="55">
        <f>'DATOS PROYECTO'!C2</f>
        <v>0</v>
      </c>
      <c r="B13" s="55"/>
      <c r="C13" s="55"/>
    </row>
    <row r="14" spans="1:8" ht="19.899999999999999">
      <c r="A14" s="48" t="str">
        <f>'DATOS PROYECTO'!C4</f>
        <v>CFGS HIGIENE BUCODENTAL SEMIPRESENCIAL</v>
      </c>
      <c r="B14" s="48"/>
      <c r="C14" s="48"/>
    </row>
    <row r="15" spans="1:8" ht="19.899999999999999">
      <c r="A15" s="49">
        <f>'DATOS PROYECTO'!C5</f>
        <v>0</v>
      </c>
      <c r="B15" s="43"/>
    </row>
    <row r="16" spans="1:8" ht="19.899999999999999">
      <c r="A16" s="43" t="str">
        <f>A4</f>
        <v xml:space="preserve">Tutor:  </v>
      </c>
      <c r="B16" s="43"/>
    </row>
    <row r="17" spans="1:8" ht="14.45">
      <c r="A17" s="3"/>
    </row>
    <row r="18" spans="1:8" ht="74.25" customHeight="1">
      <c r="B18" s="10" t="str">
        <f>_xlfn.CONCAT("Calificación final"," ", 'DATOS PROYECTO'!$C6)</f>
        <v xml:space="preserve">Calificación final </v>
      </c>
      <c r="C18" s="10" t="str">
        <f>_xlfn.CONCAT("Calificación final"," ", 'DATOS PROYECTO'!C7)</f>
        <v xml:space="preserve">Calificación final </v>
      </c>
      <c r="D18" s="10" t="str">
        <f>_xlfn.CONCAT("Calificación final"," ", 'DATOS PROYECTO'!$C8)</f>
        <v xml:space="preserve">Calificación final </v>
      </c>
      <c r="E18" s="10" t="str">
        <f>_xlfn.CONCAT("Calificación final"," ", 'DATOS PROYECTO'!$C9)</f>
        <v xml:space="preserve">Calificación final </v>
      </c>
      <c r="F18" s="10" t="s">
        <v>63</v>
      </c>
      <c r="G18" s="10" t="s">
        <v>64</v>
      </c>
      <c r="H18" s="12" t="s">
        <v>65</v>
      </c>
    </row>
    <row r="19" spans="1:8" ht="21">
      <c r="A19" s="10" t="s">
        <v>66</v>
      </c>
      <c r="B19" s="11" t="str">
        <f t="shared" ref="B19:E20" si="1">B7</f>
        <v xml:space="preserve"> </v>
      </c>
      <c r="C19" s="11" t="str">
        <f t="shared" si="1"/>
        <v xml:space="preserve"> </v>
      </c>
      <c r="D19" s="11" t="str">
        <f t="shared" si="1"/>
        <v xml:space="preserve"> </v>
      </c>
      <c r="E19" s="11" t="str">
        <f t="shared" si="1"/>
        <v xml:space="preserve"> </v>
      </c>
      <c r="F19" s="11" t="e">
        <f>AVERAGE(B19:E19)</f>
        <v>#DIV/0!</v>
      </c>
      <c r="G19" s="14" t="e">
        <f>SUM(F19:F21)</f>
        <v>#DIV/0!</v>
      </c>
      <c r="H19" s="13" t="e">
        <f>ROUND(G19,0)</f>
        <v>#DIV/0!</v>
      </c>
    </row>
    <row r="20" spans="1:8" ht="21">
      <c r="A20" s="10" t="s">
        <v>67</v>
      </c>
      <c r="B20" s="11" t="str">
        <f t="shared" si="1"/>
        <v xml:space="preserve"> </v>
      </c>
      <c r="C20" s="11" t="str">
        <f t="shared" si="1"/>
        <v xml:space="preserve"> </v>
      </c>
      <c r="D20" s="11" t="str">
        <f t="shared" si="1"/>
        <v xml:space="preserve"> </v>
      </c>
      <c r="E20" s="11" t="str">
        <f t="shared" si="1"/>
        <v xml:space="preserve"> </v>
      </c>
      <c r="F20" s="11" t="e">
        <f>AVERAGE(B20:E20)</f>
        <v>#DIV/0!</v>
      </c>
    </row>
    <row r="21" spans="1:8" ht="21">
      <c r="A21" s="10" t="s">
        <v>68</v>
      </c>
      <c r="B21" s="11" t="str" cm="1">
        <f t="array" ref="B21">Tabla68913[Calificación ponderada]</f>
        <v xml:space="preserve"> </v>
      </c>
      <c r="C21" s="11" t="str" cm="1">
        <f t="array" ref="C21">Tabla6892628[Calificación ponderada]</f>
        <v xml:space="preserve"> </v>
      </c>
      <c r="D21" s="11" t="str" cm="1">
        <f t="array" ref="D21">Tabla689263234[Calificación ponderada]</f>
        <v xml:space="preserve"> </v>
      </c>
      <c r="E21" s="11" t="str" cm="1">
        <f t="array" ref="E21">Tabla68926323840[Calificación ponderada]</f>
        <v xml:space="preserve"> </v>
      </c>
      <c r="F21" s="11" t="e">
        <f>AVERAGE(B21:E21)</f>
        <v>#DIV/0!</v>
      </c>
    </row>
    <row r="25" spans="1:8" ht="19.899999999999999">
      <c r="A25" s="55">
        <f>'DATOS PROYECTO'!C3</f>
        <v>0</v>
      </c>
      <c r="B25" s="55"/>
      <c r="C25" s="55"/>
    </row>
    <row r="26" spans="1:8" ht="19.899999999999999">
      <c r="A26" s="48" t="str">
        <f>'DATOS PROYECTO'!C4</f>
        <v>CFGS HIGIENE BUCODENTAL SEMIPRESENCIAL</v>
      </c>
      <c r="B26" s="48"/>
      <c r="C26" s="48"/>
    </row>
    <row r="27" spans="1:8" ht="19.899999999999999">
      <c r="A27" s="56">
        <f>'DATOS PROYECTO'!C5</f>
        <v>0</v>
      </c>
      <c r="B27" s="57"/>
    </row>
    <row r="28" spans="1:8" ht="19.899999999999999">
      <c r="A28" s="43" t="str">
        <f>A16</f>
        <v xml:space="preserve">Tutor:  </v>
      </c>
      <c r="B28" s="43"/>
    </row>
    <row r="30" spans="1:8" ht="58.5" customHeight="1">
      <c r="B30" s="10" t="str">
        <f>_xlfn.CONCAT("Calificación final"," ", 'DATOS PROYECTO'!$C6)</f>
        <v xml:space="preserve">Calificación final </v>
      </c>
      <c r="C30" s="10" t="str">
        <f>_xlfn.CONCAT("Calificación final"," ", 'DATOS PROYECTO'!C7)</f>
        <v xml:space="preserve">Calificación final </v>
      </c>
      <c r="D30" s="10" t="str">
        <f>_xlfn.CONCAT("Calificación final"," ", 'DATOS PROYECTO'!C8)</f>
        <v xml:space="preserve">Calificación final </v>
      </c>
      <c r="E30" s="10" t="str">
        <f>_xlfn.CONCAT("Calificación final"," ", 'DATOS PROYECTO'!C9)</f>
        <v xml:space="preserve">Calificación final </v>
      </c>
      <c r="F30" s="10" t="s">
        <v>63</v>
      </c>
      <c r="G30" s="10" t="s">
        <v>64</v>
      </c>
      <c r="H30" s="12" t="s">
        <v>65</v>
      </c>
    </row>
    <row r="31" spans="1:8" ht="21">
      <c r="A31" s="10" t="s">
        <v>66</v>
      </c>
      <c r="B31" s="11" t="str">
        <f t="shared" ref="B31:E32" si="2">B19</f>
        <v xml:space="preserve"> </v>
      </c>
      <c r="C31" s="11" t="str">
        <f t="shared" si="2"/>
        <v xml:space="preserve"> </v>
      </c>
      <c r="D31" s="11" t="str">
        <f t="shared" si="2"/>
        <v xml:space="preserve"> </v>
      </c>
      <c r="E31" s="11" t="str">
        <f t="shared" si="2"/>
        <v xml:space="preserve"> </v>
      </c>
      <c r="F31" s="11" t="e">
        <f>AVERAGE(B31:E31)</f>
        <v>#DIV/0!</v>
      </c>
      <c r="G31" s="14" t="e">
        <f>SUM(F31:F33)</f>
        <v>#DIV/0!</v>
      </c>
      <c r="H31" s="13" t="e">
        <f>ROUND(G31,0)</f>
        <v>#DIV/0!</v>
      </c>
    </row>
    <row r="32" spans="1:8" ht="21">
      <c r="A32" s="10" t="s">
        <v>67</v>
      </c>
      <c r="B32" s="11" t="str">
        <f t="shared" si="2"/>
        <v xml:space="preserve"> </v>
      </c>
      <c r="C32" s="11" t="str">
        <f t="shared" si="2"/>
        <v xml:space="preserve"> </v>
      </c>
      <c r="D32" s="11" t="str">
        <f t="shared" si="2"/>
        <v xml:space="preserve"> </v>
      </c>
      <c r="E32" s="11" t="str">
        <f t="shared" si="2"/>
        <v xml:space="preserve"> </v>
      </c>
      <c r="F32" s="11" t="e">
        <f t="shared" ref="F32:F33" si="3">AVERAGE(B32:E32)</f>
        <v>#DIV/0!</v>
      </c>
    </row>
    <row r="33" spans="1:6" ht="21">
      <c r="A33" s="10" t="s">
        <v>68</v>
      </c>
      <c r="B33" s="11" t="str" cm="1">
        <f t="array" ref="B33">Tabla68915[Calificación ponderada]</f>
        <v xml:space="preserve"> </v>
      </c>
      <c r="C33" s="11" t="str" cm="1">
        <f t="array" ref="C33">Tabla689262830[Calificación ponderada]</f>
        <v xml:space="preserve"> </v>
      </c>
      <c r="D33" s="11" t="str" cm="1">
        <f t="array" ref="D33">Tabla68926323436[Calificación ponderada]</f>
        <v xml:space="preserve"> </v>
      </c>
      <c r="E33" s="11" t="str" cm="1">
        <f t="array" ref="E33">Tabla6892632384042[Calificación ponderada]</f>
        <v xml:space="preserve"> </v>
      </c>
      <c r="F33" s="11" t="e">
        <f t="shared" si="3"/>
        <v>#DIV/0!</v>
      </c>
    </row>
  </sheetData>
  <sheetProtection sheet="1" objects="1" scenarios="1"/>
  <mergeCells count="13">
    <mergeCell ref="E1:F1"/>
    <mergeCell ref="A25:C25"/>
    <mergeCell ref="A26:C26"/>
    <mergeCell ref="A27:B27"/>
    <mergeCell ref="A28:B28"/>
    <mergeCell ref="A16:B16"/>
    <mergeCell ref="A1:C1"/>
    <mergeCell ref="A2:C2"/>
    <mergeCell ref="A4:B4"/>
    <mergeCell ref="A13:C13"/>
    <mergeCell ref="A14:C14"/>
    <mergeCell ref="A3:B3"/>
    <mergeCell ref="A15:B15"/>
  </mergeCells>
  <phoneticPr fontId="7" type="noConversion"/>
  <dataValidations count="2">
    <dataValidation type="list" allowBlank="1" showInputMessage="1" showErrorMessage="1" sqref="B17" xr:uid="{00000000-0002-0000-0400-000000000000}">
      <formula1>"1,2,3,4,5,6,7,8,9,10"</formula1>
    </dataValidation>
    <dataValidation allowBlank="1" showInputMessage="1" showErrorMessage="1" sqref="B8:E9 B20:E21 B32:E33" xr:uid="{00000000-0002-0000-0400-000001000000}"/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5:G18"/>
  <sheetViews>
    <sheetView showGridLines="0" view="pageLayout" zoomScaleNormal="100" workbookViewId="0">
      <selection activeCell="E24" sqref="E24"/>
    </sheetView>
  </sheetViews>
  <sheetFormatPr defaultColWidth="11.42578125" defaultRowHeight="14.45"/>
  <cols>
    <col min="1" max="1" width="10.140625" customWidth="1"/>
    <col min="2" max="2" width="35.5703125" customWidth="1"/>
    <col min="3" max="3" width="18.7109375" customWidth="1"/>
    <col min="4" max="4" width="16.28515625" customWidth="1"/>
    <col min="5" max="5" width="20" customWidth="1"/>
    <col min="6" max="6" width="17" customWidth="1"/>
  </cols>
  <sheetData>
    <row r="5" spans="1:7" ht="48.6" customHeight="1">
      <c r="A5" s="60" t="s">
        <v>69</v>
      </c>
      <c r="B5" s="60"/>
      <c r="C5" s="60"/>
      <c r="D5" s="59" t="str">
        <f>'DATOS PROYECTO'!C4</f>
        <v>CFGS HIGIENE BUCODENTAL SEMIPRESENCIAL</v>
      </c>
      <c r="E5" s="59"/>
      <c r="F5" s="59"/>
      <c r="G5" s="59"/>
    </row>
    <row r="10" spans="1:7" ht="30" customHeight="1">
      <c r="A10" s="34" t="s">
        <v>70</v>
      </c>
      <c r="B10" s="34" t="s">
        <v>71</v>
      </c>
      <c r="C10" s="40" t="s">
        <v>72</v>
      </c>
      <c r="D10" s="40" t="s">
        <v>73</v>
      </c>
      <c r="E10" s="40" t="s">
        <v>74</v>
      </c>
      <c r="F10" s="34" t="s">
        <v>75</v>
      </c>
    </row>
    <row r="11" spans="1:7">
      <c r="A11" s="36">
        <f>'DATOS PROYECTO'!E1</f>
        <v>0</v>
      </c>
      <c r="B11" s="38">
        <f>'DATOS PROYECTO'!C1</f>
        <v>0</v>
      </c>
      <c r="C11" s="9" t="e">
        <f>'CALIFICACIÓN FINAL'!F7</f>
        <v>#DIV/0!</v>
      </c>
      <c r="D11" s="9" t="e">
        <f>'CALIFICACIÓN FINAL'!F8</f>
        <v>#DIV/0!</v>
      </c>
      <c r="E11" s="9" t="e">
        <f>'CALIFICACIÓN FINAL'!F9</f>
        <v>#DIV/0!</v>
      </c>
      <c r="F11" s="39" t="e">
        <f>'CALIFICACIÓN FINAL'!G7</f>
        <v>#DIV/0!</v>
      </c>
    </row>
    <row r="12" spans="1:7">
      <c r="A12" s="36">
        <f>'DATOS PROYECTO'!E2</f>
        <v>0</v>
      </c>
      <c r="B12" s="38">
        <f>'DATOS PROYECTO'!C2</f>
        <v>0</v>
      </c>
      <c r="C12" s="9" t="e">
        <f>'CALIFICACIÓN FINAL'!F19</f>
        <v>#DIV/0!</v>
      </c>
      <c r="D12" s="9" t="e">
        <f>'CALIFICACIÓN FINAL'!F20</f>
        <v>#DIV/0!</v>
      </c>
      <c r="E12" s="9" t="e">
        <f>'CALIFICACIÓN FINAL'!F21</f>
        <v>#DIV/0!</v>
      </c>
      <c r="F12" s="39" t="e">
        <f>'CALIFICACIÓN FINAL'!G19</f>
        <v>#DIV/0!</v>
      </c>
    </row>
    <row r="13" spans="1:7">
      <c r="A13" s="36">
        <f>'DATOS PROYECTO'!E3</f>
        <v>0</v>
      </c>
      <c r="B13" s="38">
        <f>'DATOS PROYECTO'!C3</f>
        <v>0</v>
      </c>
      <c r="C13" s="9" t="e">
        <f>'CALIFICACIÓN FINAL'!F31</f>
        <v>#DIV/0!</v>
      </c>
      <c r="D13" s="9" t="e">
        <f>'CALIFICACIÓN FINAL'!F32</f>
        <v>#DIV/0!</v>
      </c>
      <c r="E13" s="9" t="e">
        <f>'CALIFICACIÓN FINAL'!F33</f>
        <v>#DIV/0!</v>
      </c>
      <c r="F13" s="39" t="e">
        <f>'CALIFICACIÓN FINAL'!G31</f>
        <v>#DIV/0!</v>
      </c>
    </row>
    <row r="18" spans="6:6">
      <c r="F18" s="37"/>
    </row>
  </sheetData>
  <sheetProtection sheet="1" objects="1" scenarios="1"/>
  <mergeCells count="2">
    <mergeCell ref="D5:G5"/>
    <mergeCell ref="A5:C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&amp;L&amp;G&amp;C&amp;G&amp;RCENTRO INTEGRADO
DE 
FORMACIÓN PROFESIONAL 
DE LORCA</oddHeader>
    <oddFooter>&amp;R&amp;D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E45"/>
  <sheetViews>
    <sheetView topLeftCell="A29" zoomScale="90" zoomScaleNormal="90" workbookViewId="0">
      <selection activeCell="E24" sqref="E24"/>
    </sheetView>
  </sheetViews>
  <sheetFormatPr defaultColWidth="8.85546875" defaultRowHeight="14.45"/>
  <cols>
    <col min="2" max="2" width="33.42578125" bestFit="1" customWidth="1"/>
    <col min="4" max="4" width="17.42578125" customWidth="1"/>
    <col min="5" max="5" width="53.7109375" customWidth="1"/>
    <col min="6" max="6" width="31.28515625" customWidth="1"/>
    <col min="7" max="7" width="32" customWidth="1"/>
    <col min="8" max="8" width="34.7109375" customWidth="1"/>
    <col min="9" max="9" width="36.5703125" customWidth="1"/>
    <col min="10" max="10" width="30.28515625" customWidth="1"/>
    <col min="11" max="11" width="32.28515625" customWidth="1"/>
    <col min="12" max="12" width="33.140625" customWidth="1"/>
    <col min="13" max="13" width="34.140625" customWidth="1"/>
    <col min="15" max="15" width="29.5703125" customWidth="1"/>
  </cols>
  <sheetData>
    <row r="3" spans="2:4">
      <c r="B3" t="s">
        <v>76</v>
      </c>
      <c r="D3" t="s">
        <v>77</v>
      </c>
    </row>
    <row r="4" spans="2:4" ht="15.6">
      <c r="B4" s="28" t="s">
        <v>78</v>
      </c>
      <c r="D4" t="s">
        <v>79</v>
      </c>
    </row>
    <row r="5" spans="2:4" ht="15.6">
      <c r="B5" s="22" t="s">
        <v>80</v>
      </c>
      <c r="D5" t="s">
        <v>81</v>
      </c>
    </row>
    <row r="6" spans="2:4" ht="15.6">
      <c r="B6" s="21" t="s">
        <v>82</v>
      </c>
      <c r="D6" t="s">
        <v>83</v>
      </c>
    </row>
    <row r="7" spans="2:4" ht="15.6">
      <c r="B7" s="22" t="s">
        <v>84</v>
      </c>
      <c r="D7" t="s">
        <v>85</v>
      </c>
    </row>
    <row r="8" spans="2:4" ht="15.6">
      <c r="B8" s="23" t="s">
        <v>86</v>
      </c>
      <c r="D8" t="s">
        <v>87</v>
      </c>
    </row>
    <row r="9" spans="2:4" ht="15.6">
      <c r="B9" s="29" t="s">
        <v>88</v>
      </c>
      <c r="D9" t="s">
        <v>89</v>
      </c>
    </row>
    <row r="10" spans="2:4" ht="15.6">
      <c r="B10" s="28" t="s">
        <v>90</v>
      </c>
      <c r="D10" t="s">
        <v>91</v>
      </c>
    </row>
    <row r="11" spans="2:4" ht="15.6">
      <c r="B11" s="22" t="s">
        <v>92</v>
      </c>
      <c r="D11" t="s">
        <v>93</v>
      </c>
    </row>
    <row r="12" spans="2:4" ht="15.6">
      <c r="B12" s="28" t="s">
        <v>94</v>
      </c>
      <c r="D12" t="s">
        <v>95</v>
      </c>
    </row>
    <row r="13" spans="2:4" ht="15.6">
      <c r="B13" s="22" t="s">
        <v>96</v>
      </c>
      <c r="D13" t="s">
        <v>97</v>
      </c>
    </row>
    <row r="14" spans="2:4" ht="15.6">
      <c r="B14" s="28" t="s">
        <v>98</v>
      </c>
      <c r="D14" t="s">
        <v>99</v>
      </c>
    </row>
    <row r="15" spans="2:4" ht="15.6">
      <c r="B15" s="29" t="s">
        <v>100</v>
      </c>
      <c r="D15" t="s">
        <v>101</v>
      </c>
    </row>
    <row r="16" spans="2:4" ht="15.6">
      <c r="B16" s="22" t="s">
        <v>102</v>
      </c>
      <c r="D16" t="s">
        <v>103</v>
      </c>
    </row>
    <row r="17" spans="2:4" ht="15.6">
      <c r="B17" s="21" t="s">
        <v>104</v>
      </c>
      <c r="D17" t="s">
        <v>105</v>
      </c>
    </row>
    <row r="18" spans="2:4" ht="15.6">
      <c r="B18" s="29" t="s">
        <v>106</v>
      </c>
      <c r="D18" t="s">
        <v>107</v>
      </c>
    </row>
    <row r="19" spans="2:4" ht="15.6">
      <c r="B19" s="21" t="s">
        <v>108</v>
      </c>
      <c r="D19" t="s">
        <v>109</v>
      </c>
    </row>
    <row r="20" spans="2:4" ht="15.6">
      <c r="B20" s="22" t="s">
        <v>110</v>
      </c>
      <c r="D20" t="s">
        <v>111</v>
      </c>
    </row>
    <row r="21" spans="2:4" ht="15.6">
      <c r="B21" s="21" t="s">
        <v>112</v>
      </c>
      <c r="D21" t="s">
        <v>113</v>
      </c>
    </row>
    <row r="22" spans="2:4" ht="15.6">
      <c r="B22" s="22" t="s">
        <v>114</v>
      </c>
      <c r="D22" t="s">
        <v>115</v>
      </c>
    </row>
    <row r="23" spans="2:4" ht="15.6">
      <c r="B23" s="21" t="s">
        <v>116</v>
      </c>
      <c r="D23" t="s">
        <v>117</v>
      </c>
    </row>
    <row r="24" spans="2:4" ht="15.6">
      <c r="B24" s="29" t="s">
        <v>118</v>
      </c>
      <c r="D24" t="s">
        <v>119</v>
      </c>
    </row>
    <row r="25" spans="2:4" ht="15.6">
      <c r="B25" s="29" t="s">
        <v>120</v>
      </c>
      <c r="D25" t="s">
        <v>121</v>
      </c>
    </row>
    <row r="26" spans="2:4" ht="15.6">
      <c r="B26" s="28" t="s">
        <v>122</v>
      </c>
      <c r="D26" t="s">
        <v>123</v>
      </c>
    </row>
    <row r="27" spans="2:4" ht="15.6">
      <c r="B27" s="22" t="s">
        <v>124</v>
      </c>
    </row>
    <row r="28" spans="2:4" ht="15.6">
      <c r="B28" s="21" t="s">
        <v>125</v>
      </c>
    </row>
    <row r="29" spans="2:4" ht="15.6">
      <c r="B29" s="22" t="s">
        <v>126</v>
      </c>
    </row>
    <row r="30" spans="2:4" ht="15.6">
      <c r="B30" s="26" t="s">
        <v>127</v>
      </c>
    </row>
    <row r="31" spans="2:4" ht="15.6">
      <c r="B31" s="27" t="s">
        <v>128</v>
      </c>
    </row>
    <row r="32" spans="2:4" ht="15.6">
      <c r="B32" s="26" t="s">
        <v>129</v>
      </c>
    </row>
    <row r="33" spans="2:5" ht="15.6">
      <c r="B33" s="27" t="s">
        <v>130</v>
      </c>
    </row>
    <row r="34" spans="2:5" ht="15.6">
      <c r="B34" s="25" t="s">
        <v>131</v>
      </c>
    </row>
    <row r="35" spans="2:5" ht="15.6">
      <c r="B35" s="24" t="s">
        <v>132</v>
      </c>
    </row>
    <row r="36" spans="2:5" ht="15.6">
      <c r="B36" s="26" t="s">
        <v>133</v>
      </c>
    </row>
    <row r="37" spans="2:5" ht="15.6">
      <c r="B37" s="24" t="s">
        <v>134</v>
      </c>
    </row>
    <row r="38" spans="2:5" ht="15.6">
      <c r="B38" s="25" t="s">
        <v>135</v>
      </c>
      <c r="D38" t="s">
        <v>136</v>
      </c>
      <c r="E38" t="s">
        <v>137</v>
      </c>
    </row>
    <row r="39" spans="2:5" ht="15.6">
      <c r="B39" s="24" t="s">
        <v>138</v>
      </c>
      <c r="D39" s="30" t="s">
        <v>139</v>
      </c>
      <c r="E39" s="32" t="s">
        <v>140</v>
      </c>
    </row>
    <row r="40" spans="2:5" ht="15.6">
      <c r="B40" s="23" t="s">
        <v>141</v>
      </c>
      <c r="D40" s="30" t="s">
        <v>142</v>
      </c>
      <c r="E40" s="30" t="s">
        <v>143</v>
      </c>
    </row>
    <row r="41" spans="2:5" ht="15.6">
      <c r="B41" s="22" t="s">
        <v>144</v>
      </c>
      <c r="D41" s="30" t="s">
        <v>145</v>
      </c>
      <c r="E41" s="30" t="s">
        <v>146</v>
      </c>
    </row>
    <row r="42" spans="2:5" ht="15.6">
      <c r="B42" s="21" t="s">
        <v>147</v>
      </c>
      <c r="D42" s="31" t="s">
        <v>148</v>
      </c>
      <c r="E42" s="31" t="s">
        <v>149</v>
      </c>
    </row>
    <row r="43" spans="2:5" ht="15.6">
      <c r="B43" s="20" t="s">
        <v>150</v>
      </c>
      <c r="D43" s="31" t="s">
        <v>151</v>
      </c>
      <c r="E43" s="61" t="s">
        <v>6</v>
      </c>
    </row>
    <row r="44" spans="2:5" ht="15.6">
      <c r="B44" s="19" t="s">
        <v>152</v>
      </c>
    </row>
    <row r="45" spans="2:5" ht="15.6">
      <c r="B45" s="18" t="s">
        <v>153</v>
      </c>
    </row>
  </sheetData>
  <pageMargins left="0.7" right="0.7" top="0.75" bottom="0.75" header="0.3" footer="0.3"/>
  <pageSetup paperSize="9" orientation="portrait" horizontalDpi="1200" verticalDpi="12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Verdú Fernández</dc:creator>
  <cp:keywords/>
  <dc:description/>
  <cp:lastModifiedBy>VERDU FERNANDEZ, ANTONIO JOSE</cp:lastModifiedBy>
  <cp:revision/>
  <dcterms:created xsi:type="dcterms:W3CDTF">2021-12-07T11:09:55Z</dcterms:created>
  <dcterms:modified xsi:type="dcterms:W3CDTF">2024-06-03T16:19:16Z</dcterms:modified>
  <cp:category/>
  <cp:contentStatus/>
</cp:coreProperties>
</file>